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HP-01\Desktop\PORTAL MUNICIPAL\2025\II\Agricultura\"/>
    </mc:Choice>
  </mc:AlternateContent>
  <xr:revisionPtr revIDLastSave="0" documentId="13_ncr:1_{035DBDD5-B8EE-45A9-9778-EEF714F929CB}" xr6:coauthVersionLast="45" xr6:coauthVersionMax="45" xr10:uidLastSave="{00000000-0000-0000-0000-000000000000}"/>
  <bookViews>
    <workbookView xWindow="3255" yWindow="3105" windowWidth="21600" windowHeight="11295" xr2:uid="{00000000-000D-0000-FFFF-FFFF00000000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92" i="2" l="1"/>
  <c r="O92" i="2"/>
  <c r="N92" i="2"/>
  <c r="M92" i="2"/>
  <c r="L92" i="2"/>
  <c r="P91" i="2"/>
  <c r="O91" i="2"/>
  <c r="N91" i="2"/>
  <c r="M91" i="2"/>
  <c r="L91" i="2"/>
  <c r="P90" i="2"/>
  <c r="O90" i="2"/>
  <c r="N90" i="2"/>
  <c r="M90" i="2"/>
  <c r="L90" i="2"/>
  <c r="P89" i="2"/>
  <c r="O89" i="2"/>
  <c r="N89" i="2"/>
  <c r="M89" i="2"/>
  <c r="L89" i="2"/>
  <c r="B31" i="2" l="1"/>
  <c r="J50" i="2"/>
  <c r="B49" i="2"/>
  <c r="I50" i="2"/>
  <c r="H50" i="2"/>
  <c r="G50" i="2"/>
  <c r="F50" i="2"/>
  <c r="L49" i="2"/>
  <c r="E50" i="2"/>
  <c r="D50" i="2"/>
  <c r="C50" i="2"/>
  <c r="J32" i="2"/>
  <c r="I32" i="2"/>
  <c r="H32" i="2"/>
  <c r="C32" i="2"/>
  <c r="L31" i="2"/>
  <c r="C215" i="2"/>
  <c r="F215" i="2"/>
  <c r="E215" i="2"/>
  <c r="F122" i="2" l="1"/>
  <c r="E122" i="2"/>
  <c r="C122" i="2"/>
  <c r="B122" i="2"/>
  <c r="D121" i="2"/>
  <c r="D120" i="2"/>
  <c r="D119" i="2"/>
  <c r="D118" i="2"/>
  <c r="D117" i="2"/>
  <c r="D116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8" i="2"/>
  <c r="D97" i="2"/>
  <c r="D96" i="2"/>
  <c r="D95" i="2"/>
  <c r="D94" i="2"/>
  <c r="D93" i="2"/>
  <c r="D92" i="2"/>
  <c r="D91" i="2"/>
  <c r="D90" i="2"/>
  <c r="D89" i="2"/>
  <c r="D88" i="2"/>
  <c r="D87" i="2"/>
  <c r="J166" i="2"/>
  <c r="I166" i="2"/>
  <c r="H166" i="2"/>
  <c r="G166" i="2"/>
  <c r="F166" i="2"/>
  <c r="E166" i="2"/>
  <c r="D166" i="2"/>
  <c r="C166" i="2"/>
  <c r="B166" i="2"/>
  <c r="J141" i="2"/>
  <c r="I141" i="2"/>
  <c r="H141" i="2"/>
  <c r="G141" i="2"/>
  <c r="F141" i="2"/>
  <c r="E141" i="2"/>
  <c r="D141" i="2"/>
  <c r="C141" i="2"/>
  <c r="B141" i="2"/>
  <c r="J156" i="2"/>
  <c r="I156" i="2"/>
  <c r="H156" i="2"/>
  <c r="G156" i="2"/>
  <c r="F156" i="2"/>
  <c r="E156" i="2"/>
  <c r="D156" i="2"/>
  <c r="C156" i="2"/>
  <c r="B156" i="2"/>
  <c r="J149" i="2"/>
  <c r="I149" i="2"/>
  <c r="H149" i="2"/>
  <c r="G149" i="2"/>
  <c r="F149" i="2"/>
  <c r="E149" i="2"/>
  <c r="D149" i="2"/>
  <c r="C149" i="2"/>
  <c r="B149" i="2"/>
  <c r="K81" i="2"/>
  <c r="J81" i="2"/>
  <c r="I81" i="2"/>
  <c r="H81" i="2"/>
  <c r="G81" i="2"/>
  <c r="F81" i="2"/>
  <c r="E81" i="2"/>
  <c r="D81" i="2"/>
  <c r="C81" i="2"/>
  <c r="L80" i="2"/>
  <c r="B80" i="2"/>
  <c r="L79" i="2"/>
  <c r="B79" i="2"/>
  <c r="L78" i="2"/>
  <c r="B78" i="2"/>
  <c r="L77" i="2"/>
  <c r="B77" i="2"/>
  <c r="L76" i="2"/>
  <c r="B76" i="2"/>
  <c r="L75" i="2"/>
  <c r="B75" i="2"/>
  <c r="K66" i="2"/>
  <c r="I66" i="2"/>
  <c r="H66" i="2"/>
  <c r="F66" i="2"/>
  <c r="E66" i="2"/>
  <c r="D66" i="2"/>
  <c r="C66" i="2"/>
  <c r="L65" i="2"/>
  <c r="B65" i="2"/>
  <c r="L64" i="2"/>
  <c r="B64" i="2"/>
  <c r="L63" i="2"/>
  <c r="B63" i="2"/>
  <c r="L62" i="2"/>
  <c r="B62" i="2"/>
  <c r="L61" i="2"/>
  <c r="B61" i="2"/>
  <c r="L60" i="2"/>
  <c r="B60" i="2"/>
  <c r="L59" i="2"/>
  <c r="B59" i="2"/>
  <c r="L48" i="2"/>
  <c r="B48" i="2"/>
  <c r="L47" i="2"/>
  <c r="B47" i="2"/>
  <c r="L46" i="2"/>
  <c r="B46" i="2"/>
  <c r="L45" i="2"/>
  <c r="B45" i="2"/>
  <c r="L44" i="2"/>
  <c r="B44" i="2"/>
  <c r="L43" i="2"/>
  <c r="B43" i="2"/>
  <c r="L42" i="2"/>
  <c r="B42" i="2"/>
  <c r="L41" i="2"/>
  <c r="L50" i="2" s="1"/>
  <c r="B41" i="2"/>
  <c r="F32" i="2"/>
  <c r="E32" i="2"/>
  <c r="D32" i="2"/>
  <c r="K31" i="2"/>
  <c r="L30" i="2"/>
  <c r="K30" i="2"/>
  <c r="B30" i="2"/>
  <c r="L29" i="2"/>
  <c r="K29" i="2"/>
  <c r="B29" i="2"/>
  <c r="L28" i="2"/>
  <c r="K28" i="2"/>
  <c r="B28" i="2"/>
  <c r="L27" i="2"/>
  <c r="K27" i="2"/>
  <c r="B27" i="2"/>
  <c r="L26" i="2"/>
  <c r="K26" i="2"/>
  <c r="B26" i="2"/>
  <c r="L25" i="2"/>
  <c r="K25" i="2"/>
  <c r="B25" i="2"/>
  <c r="L24" i="2"/>
  <c r="K24" i="2"/>
  <c r="B24" i="2"/>
  <c r="L23" i="2"/>
  <c r="K23" i="2"/>
  <c r="B23" i="2"/>
  <c r="L22" i="2"/>
  <c r="K22" i="2"/>
  <c r="B22" i="2"/>
  <c r="L21" i="2"/>
  <c r="K21" i="2"/>
  <c r="B21" i="2"/>
  <c r="L20" i="2"/>
  <c r="K20" i="2"/>
  <c r="B20" i="2"/>
  <c r="L19" i="2"/>
  <c r="K19" i="2"/>
  <c r="B19" i="2"/>
  <c r="B32" i="2" s="1"/>
  <c r="L32" i="2" l="1"/>
  <c r="B50" i="2"/>
  <c r="C167" i="2"/>
  <c r="B167" i="2"/>
  <c r="K32" i="2"/>
  <c r="L81" i="2"/>
  <c r="G167" i="2"/>
  <c r="F167" i="2"/>
  <c r="J167" i="2"/>
  <c r="D167" i="2"/>
  <c r="H167" i="2"/>
  <c r="I167" i="2"/>
  <c r="E167" i="2"/>
  <c r="D122" i="2"/>
  <c r="L66" i="2"/>
  <c r="B81" i="2"/>
  <c r="B66" i="2"/>
</calcChain>
</file>

<file path=xl/sharedStrings.xml><?xml version="1.0" encoding="utf-8"?>
<sst xmlns="http://schemas.openxmlformats.org/spreadsheetml/2006/main" count="270" uniqueCount="143">
  <si>
    <t>FORMULÁRIU REKOLLA DADUS PORTÁL MUNISIPÁL</t>
  </si>
  <si>
    <t>PERFÍL MUNISIPÁL</t>
  </si>
  <si>
    <t>Agrikultura</t>
  </si>
  <si>
    <t>Autoridade Munisipál:Aileu</t>
  </si>
  <si>
    <t>Postu Administrativu: Aileu Vila</t>
  </si>
  <si>
    <t>a. Área totál utilizada/tipu produsaun</t>
  </si>
  <si>
    <t>Suku</t>
  </si>
  <si>
    <t>Area Total</t>
  </si>
  <si>
    <t>Área Potencial Toos/Batar</t>
  </si>
  <si>
    <t>Área totál utilizada/tipu produsaun</t>
  </si>
  <si>
    <t>Area Potencial Natar</t>
  </si>
  <si>
    <t xml:space="preserve"> Area Natar/Cultivasaun</t>
  </si>
  <si>
    <t>Area Toos Batar Cultivasaun</t>
  </si>
  <si>
    <t>Silvikultura</t>
  </si>
  <si>
    <t>Ortikultura</t>
  </si>
  <si>
    <t>Ai-fuan</t>
  </si>
  <si>
    <t>Área potensiál ne'ebé abondonada Tos Batar/ha</t>
  </si>
  <si>
    <t>Aissirimou</t>
  </si>
  <si>
    <t xml:space="preserve">Saboria </t>
  </si>
  <si>
    <t xml:space="preserve">Bandudato </t>
  </si>
  <si>
    <t>Lahae</t>
  </si>
  <si>
    <t>Fahiria</t>
  </si>
  <si>
    <t>Liurai</t>
  </si>
  <si>
    <t xml:space="preserve">Seloi Malere </t>
  </si>
  <si>
    <t xml:space="preserve">Seloi Kraik </t>
  </si>
  <si>
    <t>Lau-Usi</t>
  </si>
  <si>
    <t>Hoholau</t>
  </si>
  <si>
    <t>Liquitura</t>
  </si>
  <si>
    <t xml:space="preserve">Fatubosa </t>
  </si>
  <si>
    <t>Hurai Raco</t>
  </si>
  <si>
    <t>Postu Administrativu: Remexio</t>
  </si>
  <si>
    <t>Areta Potencial Natar</t>
  </si>
  <si>
    <t>Area Natar Cultivasaun</t>
  </si>
  <si>
    <t>Area Toos/ Batar Cultivasaun</t>
  </si>
  <si>
    <t>Área potensiál ne'ebé abondonada Tos Batar</t>
  </si>
  <si>
    <t>Fadabloco</t>
  </si>
  <si>
    <t>Tulataqueu</t>
  </si>
  <si>
    <t xml:space="preserve">Faturasa </t>
  </si>
  <si>
    <t>Maumeta</t>
  </si>
  <si>
    <t>Hautoho</t>
  </si>
  <si>
    <t>Acumau</t>
  </si>
  <si>
    <t>Fahisoi</t>
  </si>
  <si>
    <t>Karahili</t>
  </si>
  <si>
    <t>Sub Total</t>
  </si>
  <si>
    <t>Postu Administrativu:Lequidoe</t>
  </si>
  <si>
    <t>Namoleso</t>
  </si>
  <si>
    <t>Acubilitoho</t>
  </si>
  <si>
    <t>Faturilau</t>
  </si>
  <si>
    <t>Betulau</t>
  </si>
  <si>
    <t>Manukasa</t>
  </si>
  <si>
    <t>Bereleu</t>
  </si>
  <si>
    <t>Postu Administrativu:Laulara</t>
  </si>
  <si>
    <t xml:space="preserve"> </t>
  </si>
  <si>
    <t>Kotolau</t>
  </si>
  <si>
    <t>Talitu</t>
  </si>
  <si>
    <t>Madabeno</t>
  </si>
  <si>
    <t>Tohumeta</t>
  </si>
  <si>
    <t xml:space="preserve">Fatisi </t>
  </si>
  <si>
    <t>Bocolelo</t>
  </si>
  <si>
    <t>b. Totál produsaun/kultura iha tonelada</t>
  </si>
  <si>
    <t>N.º Totál produsaun/kultura</t>
  </si>
  <si>
    <t>Fós</t>
  </si>
  <si>
    <t>Batar</t>
  </si>
  <si>
    <t>Produsaun Kafe Kg</t>
  </si>
  <si>
    <t>Baunila (ha)</t>
  </si>
  <si>
    <t>Kami (ha)</t>
  </si>
  <si>
    <t>c. Totál produsaun pekuária</t>
  </si>
  <si>
    <t>N.º Totál produsaun pekuária</t>
  </si>
  <si>
    <t>Karau Timor</t>
  </si>
  <si>
    <t>Karau Vaka</t>
  </si>
  <si>
    <t>Kuda</t>
  </si>
  <si>
    <t>Bibi Malae</t>
  </si>
  <si>
    <t>Bibi Timor</t>
  </si>
  <si>
    <t>Manu</t>
  </si>
  <si>
    <t>Manu Rade</t>
  </si>
  <si>
    <t>Manu Mareko</t>
  </si>
  <si>
    <t>TOTAL</t>
  </si>
  <si>
    <t>d. Totál akuakultura no lokalizasaun</t>
  </si>
  <si>
    <t>Lokalizasaun</t>
  </si>
  <si>
    <t>Pontu Koordenada</t>
  </si>
  <si>
    <t>Latitude</t>
  </si>
  <si>
    <t>Longitude</t>
  </si>
  <si>
    <t>Saboria</t>
  </si>
  <si>
    <t>Seloi Malere</t>
  </si>
  <si>
    <t>Seloi Craic</t>
  </si>
  <si>
    <t>e. Dados Funsionario ne'ebe iha Servico Municipal de Agricultura Municipio Aileu</t>
  </si>
  <si>
    <t>Tipu Pesoál Agrcultura</t>
  </si>
  <si>
    <t xml:space="preserve">N.º totál pesoál Agricultura </t>
  </si>
  <si>
    <t>Status</t>
  </si>
  <si>
    <t>Permanente</t>
  </si>
  <si>
    <t>Kontratadu</t>
  </si>
  <si>
    <t>Voluntariadu</t>
  </si>
  <si>
    <t>Diretor</t>
  </si>
  <si>
    <t xml:space="preserve">Xefe Departemento </t>
  </si>
  <si>
    <t>Senior Extencionista</t>
  </si>
  <si>
    <t xml:space="preserve">Coordenador Posto </t>
  </si>
  <si>
    <t>Ofecial Finansas</t>
  </si>
  <si>
    <t>Ofesial Planeamentu</t>
  </si>
  <si>
    <t>Extencionista</t>
  </si>
  <si>
    <t>Ofecial Protecao da Plantas</t>
  </si>
  <si>
    <t>Ofecial Plantas Industriais</t>
  </si>
  <si>
    <t>Ofecial CROPS e Mekanizasaun</t>
  </si>
  <si>
    <t xml:space="preserve">Ofecial  Horticultura </t>
  </si>
  <si>
    <t>Tecnico Irrigasaun</t>
  </si>
  <si>
    <t>Tecnico Horticultura</t>
  </si>
  <si>
    <t>Tecnico Veterinaria</t>
  </si>
  <si>
    <t>Tecnico Pecuaria</t>
  </si>
  <si>
    <t>Agente Pecuaria Suku</t>
  </si>
  <si>
    <t xml:space="preserve">Florestas </t>
  </si>
  <si>
    <t>Data Base</t>
  </si>
  <si>
    <t>Tractorista</t>
  </si>
  <si>
    <t xml:space="preserve">    </t>
  </si>
  <si>
    <t>Finansas</t>
  </si>
  <si>
    <t>Recusru Humanus</t>
  </si>
  <si>
    <t>Planeamentu</t>
  </si>
  <si>
    <t>Logistika</t>
  </si>
  <si>
    <t>IT</t>
  </si>
  <si>
    <t>Jardineiro</t>
  </si>
  <si>
    <t>Seguransa</t>
  </si>
  <si>
    <t>Sira Seluk</t>
  </si>
  <si>
    <t>Prepara Husi:</t>
  </si>
  <si>
    <t>Leonardo Fatima Lolek</t>
  </si>
  <si>
    <t>Perdro dos Santos da Silva</t>
  </si>
  <si>
    <t>Director SM Agricultura Aileu</t>
  </si>
  <si>
    <r>
      <t xml:space="preserve">Períodu Rekolla Dadus: 01/01/2025 </t>
    </r>
    <r>
      <rPr>
        <sz val="11"/>
        <color theme="1"/>
        <rFont val="Abadi"/>
        <family val="2"/>
      </rPr>
      <t>to'o</t>
    </r>
    <r>
      <rPr>
        <b/>
        <sz val="11"/>
        <color theme="1"/>
        <rFont val="Abadi"/>
        <family val="2"/>
      </rPr>
      <t xml:space="preserve"> 15/01/2026</t>
    </r>
  </si>
  <si>
    <t>Tubérkulu/ Aifarina/Ha</t>
  </si>
  <si>
    <t>Área potensiál ne'ebé abondonada Natar</t>
  </si>
  <si>
    <t>222 Ha</t>
  </si>
  <si>
    <t>Tubérkulu</t>
  </si>
  <si>
    <t>Fahi</t>
  </si>
  <si>
    <t>Grad Total</t>
  </si>
  <si>
    <t>Aileu, 01 de Janeiro 2025</t>
  </si>
  <si>
    <t>Planeamento SM Agricultura</t>
  </si>
  <si>
    <t>posto</t>
  </si>
  <si>
    <t>total</t>
  </si>
  <si>
    <t>Aileu vila</t>
  </si>
  <si>
    <t>Laulara</t>
  </si>
  <si>
    <t>Lequidoe</t>
  </si>
  <si>
    <t>Remexio</t>
  </si>
  <si>
    <t>hare</t>
  </si>
  <si>
    <t>Kafe</t>
  </si>
  <si>
    <t>Baunila</t>
  </si>
  <si>
    <t>Kami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</si>
</sst>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badi"/>
      <family val="2"/>
    </font>
    <font>
      <b/>
      <sz val="11"/>
      <color theme="1"/>
      <name val="Abadi"/>
      <family val="2"/>
    </font>
    <font>
      <b/>
      <sz val="12"/>
      <color theme="1"/>
      <name val="Abadi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  <font>
      <b/>
      <sz val="11"/>
      <name val="Arial"/>
      <family val="2"/>
    </font>
    <font>
      <sz val="11"/>
      <color theme="1"/>
      <name val="Calibri Light"/>
      <family val="2"/>
      <scheme val="major"/>
    </font>
    <font>
      <sz val="12"/>
      <color theme="1"/>
      <name val="Abadi"/>
      <family val="2"/>
    </font>
    <font>
      <b/>
      <sz val="12"/>
      <color theme="1"/>
      <name val="Abadi"/>
    </font>
    <font>
      <i/>
      <sz val="11"/>
      <color theme="1"/>
      <name val="Abadi"/>
      <family val="2"/>
    </font>
    <font>
      <b/>
      <sz val="11"/>
      <color rgb="FF000000"/>
      <name val="Calibri"/>
      <family val="2"/>
      <scheme val="minor"/>
    </font>
    <font>
      <b/>
      <sz val="11"/>
      <color theme="1"/>
      <name val="Abadi"/>
    </font>
    <font>
      <b/>
      <u/>
      <sz val="12"/>
      <color theme="1"/>
      <name val="Abad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8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5" fillId="0" borderId="7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7" xfId="0" applyFont="1" applyBorder="1" applyAlignment="1">
      <alignment vertical="center"/>
    </xf>
    <xf numFmtId="0" fontId="2" fillId="2" borderId="7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0" xfId="0" applyFont="1" applyFill="1"/>
    <xf numFmtId="0" fontId="2" fillId="2" borderId="0" xfId="0" applyFont="1" applyFill="1" applyAlignment="1">
      <alignment horizontal="center"/>
    </xf>
    <xf numFmtId="0" fontId="2" fillId="2" borderId="0" xfId="0" applyFont="1" applyFill="1"/>
    <xf numFmtId="0" fontId="2" fillId="0" borderId="0" xfId="0" applyFont="1"/>
    <xf numFmtId="0" fontId="5" fillId="2" borderId="7" xfId="0" applyFont="1" applyFill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/>
    </xf>
    <xf numFmtId="0" fontId="8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4" fontId="0" fillId="0" borderId="7" xfId="0" applyNumberForma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left"/>
    </xf>
    <xf numFmtId="0" fontId="8" fillId="2" borderId="7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49" fontId="10" fillId="2" borderId="7" xfId="0" applyNumberFormat="1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0" fontId="5" fillId="3" borderId="7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left"/>
    </xf>
    <xf numFmtId="0" fontId="11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11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left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/>
    </xf>
    <xf numFmtId="0" fontId="5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4" fillId="0" borderId="0" xfId="0" applyFont="1"/>
    <xf numFmtId="0" fontId="1" fillId="0" borderId="7" xfId="0" applyFont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left"/>
    </xf>
    <xf numFmtId="0" fontId="5" fillId="5" borderId="7" xfId="0" applyFont="1" applyFill="1" applyBorder="1" applyAlignment="1">
      <alignment horizontal="center" vertical="center"/>
    </xf>
    <xf numFmtId="0" fontId="3" fillId="6" borderId="7" xfId="0" applyFont="1" applyFill="1" applyBorder="1" applyAlignment="1">
      <alignment horizontal="left" vertical="center"/>
    </xf>
    <xf numFmtId="0" fontId="3" fillId="6" borderId="7" xfId="0" applyFont="1" applyFill="1" applyBorder="1" applyAlignment="1">
      <alignment horizontal="center" vertical="center"/>
    </xf>
    <xf numFmtId="0" fontId="0" fillId="6" borderId="7" xfId="0" applyFill="1" applyBorder="1" applyAlignment="1">
      <alignment horizontal="center"/>
    </xf>
    <xf numFmtId="0" fontId="3" fillId="6" borderId="7" xfId="0" applyFont="1" applyFill="1" applyBorder="1" applyAlignment="1">
      <alignment vertical="center"/>
    </xf>
    <xf numFmtId="0" fontId="1" fillId="6" borderId="7" xfId="0" applyFont="1" applyFill="1" applyBorder="1" applyAlignment="1">
      <alignment horizontal="center"/>
    </xf>
    <xf numFmtId="0" fontId="15" fillId="6" borderId="7" xfId="0" applyFont="1" applyFill="1" applyBorder="1" applyAlignment="1">
      <alignment vertical="center"/>
    </xf>
    <xf numFmtId="0" fontId="3" fillId="6" borderId="7" xfId="0" applyFont="1" applyFill="1" applyBorder="1" applyAlignment="1">
      <alignment horizontal="center" vertical="center" wrapText="1"/>
    </xf>
    <xf numFmtId="0" fontId="5" fillId="6" borderId="7" xfId="0" applyFont="1" applyFill="1" applyBorder="1" applyAlignment="1">
      <alignment horizontal="left" vertical="center"/>
    </xf>
    <xf numFmtId="0" fontId="5" fillId="6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/>
    </xf>
    <xf numFmtId="0" fontId="9" fillId="6" borderId="7" xfId="0" applyFont="1" applyFill="1" applyBorder="1" applyAlignment="1">
      <alignment horizontal="center"/>
    </xf>
    <xf numFmtId="0" fontId="5" fillId="6" borderId="7" xfId="0" applyFont="1" applyFill="1" applyBorder="1" applyAlignment="1">
      <alignment horizontal="center" vertical="center" wrapText="1"/>
    </xf>
    <xf numFmtId="0" fontId="15" fillId="6" borderId="7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6" borderId="2" xfId="0" applyFont="1" applyFill="1" applyBorder="1" applyAlignment="1">
      <alignment horizontal="left" vertical="center"/>
    </xf>
    <xf numFmtId="0" fontId="12" fillId="6" borderId="4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2" borderId="7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635000</xdr:colOff>
      <xdr:row>1</xdr:row>
      <xdr:rowOff>189441</xdr:rowOff>
    </xdr:from>
    <xdr:to>
      <xdr:col>2</xdr:col>
      <xdr:colOff>480967</xdr:colOff>
      <xdr:row>6</xdr:row>
      <xdr:rowOff>85182</xdr:rowOff>
    </xdr:to>
    <xdr:pic>
      <xdr:nvPicPr>
        <xdr:cNvPr id="2" name="Picture 1" descr="G:\LOGO &amp; BanneR 2022\DGSMAL\DGSMAL2 copy.jpg">
          <a:extLst>
            <a:ext uri="{FF2B5EF4-FFF2-40B4-BE49-F238E27FC236}">
              <a16:creationId xmlns:a16="http://schemas.microsoft.com/office/drawing/2014/main" id="{E3C6E892-3BFB-428A-A286-67CBD3BC090B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2982" b="11290"/>
        <a:stretch/>
      </xdr:blipFill>
      <xdr:spPr bwMode="auto">
        <a:xfrm>
          <a:off x="635000" y="379941"/>
          <a:ext cx="1989092" cy="848241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9</xdr:col>
      <xdr:colOff>488950</xdr:colOff>
      <xdr:row>1</xdr:row>
      <xdr:rowOff>3176</xdr:rowOff>
    </xdr:from>
    <xdr:to>
      <xdr:col>11</xdr:col>
      <xdr:colOff>438150</xdr:colOff>
      <xdr:row>8</xdr:row>
      <xdr:rowOff>114300</xdr:rowOff>
    </xdr:to>
    <xdr:pic>
      <xdr:nvPicPr>
        <xdr:cNvPr id="3" name="Picture 2" descr="G:\LOGO &amp; BanneR 2022\DGSMAL\DGSMAL2 copy.jpg">
          <a:extLst>
            <a:ext uri="{FF2B5EF4-FFF2-40B4-BE49-F238E27FC236}">
              <a16:creationId xmlns:a16="http://schemas.microsoft.com/office/drawing/2014/main" id="{3A4E42DA-C78F-4AD2-89C8-DA74EFFA47E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387" b="11290"/>
        <a:stretch/>
      </xdr:blipFill>
      <xdr:spPr bwMode="auto">
        <a:xfrm>
          <a:off x="8775700" y="193676"/>
          <a:ext cx="1492250" cy="144462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24"/>
  <sheetViews>
    <sheetView tabSelected="1" topLeftCell="B85" zoomScale="70" zoomScaleNormal="70" workbookViewId="0">
      <selection activeCell="Q116" sqref="Q116"/>
    </sheetView>
  </sheetViews>
  <sheetFormatPr defaultRowHeight="15" x14ac:dyDescent="0.25"/>
  <cols>
    <col min="1" max="1" width="16.42578125" customWidth="1"/>
    <col min="2" max="2" width="11.7109375" bestFit="1" customWidth="1"/>
    <col min="3" max="3" width="16" customWidth="1"/>
    <col min="4" max="4" width="13.7109375" customWidth="1"/>
    <col min="5" max="5" width="14.42578125" customWidth="1"/>
    <col min="6" max="6" width="11.85546875" customWidth="1"/>
    <col min="7" max="7" width="11.5703125" customWidth="1"/>
    <col min="8" max="8" width="10.85546875" bestFit="1" customWidth="1"/>
    <col min="9" max="9" width="9" customWidth="1"/>
    <col min="10" max="10" width="11.28515625" customWidth="1"/>
    <col min="12" max="12" width="12.85546875" bestFit="1" customWidth="1"/>
  </cols>
  <sheetData>
    <row r="1" spans="1:12" x14ac:dyDescent="0.25">
      <c r="A1" s="1"/>
      <c r="B1" s="1"/>
      <c r="C1" s="1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1"/>
      <c r="B2" s="1"/>
      <c r="C2" s="1"/>
      <c r="D2" s="2"/>
      <c r="E2" s="2"/>
      <c r="F2" s="2"/>
      <c r="G2" s="2"/>
      <c r="H2" s="2"/>
      <c r="I2" s="2"/>
      <c r="J2" s="2"/>
      <c r="K2" s="2"/>
      <c r="L2" s="2"/>
    </row>
    <row r="3" spans="1:12" x14ac:dyDescent="0.25">
      <c r="A3" s="1"/>
      <c r="B3" s="1"/>
      <c r="C3" s="1"/>
      <c r="D3" s="2"/>
      <c r="E3" s="2"/>
      <c r="F3" s="2"/>
      <c r="G3" s="2"/>
      <c r="H3" s="2"/>
      <c r="I3" s="2"/>
      <c r="J3" s="2"/>
      <c r="K3" s="2"/>
      <c r="L3" s="2"/>
    </row>
    <row r="4" spans="1:12" x14ac:dyDescent="0.25">
      <c r="A4" s="1"/>
      <c r="B4" s="1"/>
      <c r="C4" s="1"/>
      <c r="D4" s="2"/>
      <c r="E4" s="2"/>
      <c r="F4" s="2"/>
      <c r="G4" s="2"/>
      <c r="H4" s="2"/>
      <c r="I4" s="2"/>
      <c r="J4" s="2"/>
      <c r="K4" s="2"/>
      <c r="L4" s="2"/>
    </row>
    <row r="5" spans="1:12" x14ac:dyDescent="0.25">
      <c r="A5" s="134" t="s">
        <v>0</v>
      </c>
      <c r="B5" s="134"/>
      <c r="C5" s="134"/>
      <c r="D5" s="134"/>
      <c r="E5" s="134"/>
      <c r="F5" s="134"/>
      <c r="G5" s="134"/>
      <c r="H5" s="134"/>
      <c r="I5" s="134"/>
      <c r="J5" s="134"/>
      <c r="K5" s="134"/>
      <c r="L5" s="134"/>
    </row>
    <row r="6" spans="1:12" x14ac:dyDescent="0.25">
      <c r="A6" s="134" t="s">
        <v>1</v>
      </c>
      <c r="B6" s="134"/>
      <c r="C6" s="134"/>
      <c r="D6" s="134"/>
      <c r="E6" s="134"/>
      <c r="F6" s="134"/>
      <c r="G6" s="134"/>
      <c r="H6" s="134"/>
      <c r="I6" s="134"/>
      <c r="J6" s="134"/>
      <c r="K6" s="134"/>
      <c r="L6" s="134"/>
    </row>
    <row r="7" spans="1:12" x14ac:dyDescent="0.25">
      <c r="A7" s="147" t="s">
        <v>2</v>
      </c>
      <c r="B7" s="147"/>
      <c r="C7" s="147"/>
      <c r="D7" s="147"/>
      <c r="E7" s="147"/>
      <c r="F7" s="147"/>
      <c r="G7" s="147"/>
      <c r="H7" s="147"/>
      <c r="I7" s="147"/>
      <c r="J7" s="147"/>
      <c r="K7" s="147"/>
      <c r="L7" s="147"/>
    </row>
    <row r="8" spans="1:12" x14ac:dyDescent="0.25">
      <c r="A8" s="3"/>
      <c r="B8" s="3"/>
      <c r="C8" s="3"/>
      <c r="D8" s="3"/>
      <c r="E8" s="3"/>
      <c r="F8" s="3"/>
      <c r="G8" s="2"/>
      <c r="H8" s="2"/>
      <c r="I8" s="2"/>
      <c r="J8" s="2"/>
      <c r="K8" s="2"/>
      <c r="L8" s="2"/>
    </row>
    <row r="9" spans="1:12" x14ac:dyDescent="0.25">
      <c r="A9" s="134" t="s">
        <v>3</v>
      </c>
      <c r="B9" s="134"/>
      <c r="C9" s="134"/>
      <c r="D9" s="134"/>
      <c r="E9" s="134"/>
      <c r="F9" s="134"/>
      <c r="G9" s="134"/>
      <c r="H9" s="134"/>
      <c r="I9" s="134"/>
      <c r="J9" s="134"/>
      <c r="K9" s="134"/>
      <c r="L9" s="134"/>
    </row>
    <row r="10" spans="1:1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x14ac:dyDescent="0.25">
      <c r="A11" s="134" t="s">
        <v>4</v>
      </c>
      <c r="B11" s="134"/>
      <c r="C11" s="134"/>
      <c r="D11" s="134"/>
      <c r="E11" s="134"/>
      <c r="F11" s="134"/>
      <c r="G11" s="134"/>
      <c r="H11" s="134"/>
      <c r="I11" s="134"/>
      <c r="J11" s="134"/>
      <c r="K11" s="134"/>
      <c r="L11" s="134"/>
    </row>
    <row r="12" spans="1:12" x14ac:dyDescent="0.25">
      <c r="A12" s="3"/>
      <c r="B12" s="3"/>
      <c r="C12" s="3"/>
      <c r="D12" s="3"/>
      <c r="E12" s="3"/>
      <c r="F12" s="3"/>
      <c r="G12" s="2"/>
      <c r="H12" s="2"/>
      <c r="I12" s="2"/>
      <c r="J12" s="2"/>
      <c r="K12" s="2"/>
      <c r="L12" s="2"/>
    </row>
    <row r="13" spans="1:12" x14ac:dyDescent="0.25">
      <c r="A13" s="134" t="s">
        <v>124</v>
      </c>
      <c r="B13" s="134"/>
      <c r="C13" s="134"/>
      <c r="D13" s="134"/>
      <c r="E13" s="134"/>
      <c r="F13" s="134"/>
      <c r="G13" s="134"/>
      <c r="H13" s="134"/>
      <c r="I13" s="134"/>
      <c r="J13" s="134"/>
      <c r="K13" s="134"/>
      <c r="L13" s="134"/>
    </row>
    <row r="14" spans="1:12" x14ac:dyDescent="0.25">
      <c r="A14" s="134"/>
      <c r="B14" s="134"/>
      <c r="C14" s="134"/>
      <c r="D14" s="134"/>
      <c r="E14" s="134"/>
      <c r="F14" s="134"/>
      <c r="G14" s="134"/>
      <c r="H14" s="134"/>
      <c r="I14" s="134"/>
      <c r="J14" s="134"/>
      <c r="K14" s="134"/>
      <c r="L14" s="134"/>
    </row>
    <row r="15" spans="1:12" ht="15.75" x14ac:dyDescent="0.25">
      <c r="A15" s="135" t="s">
        <v>5</v>
      </c>
      <c r="B15" s="135"/>
      <c r="C15" s="135"/>
      <c r="D15" s="135"/>
      <c r="E15" s="135"/>
      <c r="F15" s="135"/>
      <c r="G15" s="135"/>
      <c r="H15" s="135"/>
      <c r="I15" s="135"/>
      <c r="J15" s="135"/>
      <c r="K15" s="135"/>
      <c r="L15" s="135"/>
    </row>
    <row r="16" spans="1:12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 x14ac:dyDescent="0.25">
      <c r="A17" s="131" t="s">
        <v>6</v>
      </c>
      <c r="B17" s="138" t="s">
        <v>7</v>
      </c>
      <c r="C17" s="140" t="s">
        <v>8</v>
      </c>
      <c r="D17" s="4"/>
      <c r="E17" s="146" t="s">
        <v>9</v>
      </c>
      <c r="F17" s="146"/>
      <c r="G17" s="146"/>
      <c r="H17" s="146"/>
      <c r="I17" s="146"/>
      <c r="J17" s="146"/>
      <c r="K17" s="146"/>
      <c r="L17" s="146"/>
    </row>
    <row r="18" spans="1:12" ht="104.25" customHeight="1" x14ac:dyDescent="0.25">
      <c r="A18" s="131"/>
      <c r="B18" s="139"/>
      <c r="C18" s="140"/>
      <c r="D18" s="6" t="s">
        <v>10</v>
      </c>
      <c r="E18" s="7" t="s">
        <v>11</v>
      </c>
      <c r="F18" s="8" t="s">
        <v>12</v>
      </c>
      <c r="G18" s="9" t="s">
        <v>13</v>
      </c>
      <c r="H18" s="9" t="s">
        <v>14</v>
      </c>
      <c r="I18" s="9" t="s">
        <v>15</v>
      </c>
      <c r="J18" s="7" t="s">
        <v>125</v>
      </c>
      <c r="K18" s="8" t="s">
        <v>126</v>
      </c>
      <c r="L18" s="8" t="s">
        <v>16</v>
      </c>
    </row>
    <row r="19" spans="1:12" x14ac:dyDescent="0.25">
      <c r="A19" s="10" t="s">
        <v>17</v>
      </c>
      <c r="B19" s="10">
        <f t="shared" ref="B19:B30" si="0">SUM(C19+D19+G19+H19+I19+J19)</f>
        <v>1325</v>
      </c>
      <c r="C19" s="11">
        <v>546</v>
      </c>
      <c r="D19" s="12">
        <v>42</v>
      </c>
      <c r="E19" s="12">
        <v>42</v>
      </c>
      <c r="F19" s="12">
        <v>61</v>
      </c>
      <c r="G19" s="11">
        <v>0</v>
      </c>
      <c r="H19" s="13">
        <v>193</v>
      </c>
      <c r="I19" s="14">
        <v>300</v>
      </c>
      <c r="J19" s="12">
        <v>244</v>
      </c>
      <c r="K19" s="58">
        <f t="shared" ref="K19:K31" si="1">D19-E19</f>
        <v>0</v>
      </c>
      <c r="L19" s="12">
        <f t="shared" ref="L19:L31" si="2">C19-F19</f>
        <v>485</v>
      </c>
    </row>
    <row r="20" spans="1:12" x14ac:dyDescent="0.25">
      <c r="A20" s="10" t="s">
        <v>18</v>
      </c>
      <c r="B20" s="10">
        <f t="shared" si="0"/>
        <v>695</v>
      </c>
      <c r="C20" s="11">
        <v>235</v>
      </c>
      <c r="D20" s="12">
        <v>25</v>
      </c>
      <c r="E20" s="12">
        <v>25</v>
      </c>
      <c r="F20" s="12">
        <v>29</v>
      </c>
      <c r="G20" s="11">
        <v>0</v>
      </c>
      <c r="H20" s="13">
        <v>101</v>
      </c>
      <c r="I20" s="14">
        <v>240</v>
      </c>
      <c r="J20" s="12">
        <v>94</v>
      </c>
      <c r="K20" s="58">
        <f t="shared" si="1"/>
        <v>0</v>
      </c>
      <c r="L20" s="12">
        <f t="shared" si="2"/>
        <v>206</v>
      </c>
    </row>
    <row r="21" spans="1:12" x14ac:dyDescent="0.25">
      <c r="A21" s="10" t="s">
        <v>19</v>
      </c>
      <c r="B21" s="10">
        <f t="shared" si="0"/>
        <v>876</v>
      </c>
      <c r="C21" s="11">
        <v>312</v>
      </c>
      <c r="D21" s="12">
        <v>17</v>
      </c>
      <c r="E21" s="12">
        <v>17</v>
      </c>
      <c r="F21" s="12">
        <v>54</v>
      </c>
      <c r="G21" s="11">
        <v>2</v>
      </c>
      <c r="H21" s="13">
        <v>129</v>
      </c>
      <c r="I21" s="14">
        <v>200</v>
      </c>
      <c r="J21" s="12">
        <v>216</v>
      </c>
      <c r="K21" s="58">
        <f t="shared" si="1"/>
        <v>0</v>
      </c>
      <c r="L21" s="12">
        <f t="shared" si="2"/>
        <v>258</v>
      </c>
    </row>
    <row r="22" spans="1:12" x14ac:dyDescent="0.25">
      <c r="A22" s="10" t="s">
        <v>20</v>
      </c>
      <c r="B22" s="10">
        <f t="shared" si="0"/>
        <v>1005</v>
      </c>
      <c r="C22" s="11">
        <v>353</v>
      </c>
      <c r="D22" s="12">
        <v>31</v>
      </c>
      <c r="E22" s="12">
        <v>31</v>
      </c>
      <c r="F22" s="12">
        <v>55</v>
      </c>
      <c r="G22" s="11">
        <v>0</v>
      </c>
      <c r="H22" s="13">
        <v>190</v>
      </c>
      <c r="I22" s="14">
        <v>220</v>
      </c>
      <c r="J22" s="12">
        <v>211</v>
      </c>
      <c r="K22" s="58">
        <f t="shared" si="1"/>
        <v>0</v>
      </c>
      <c r="L22" s="12">
        <f t="shared" si="2"/>
        <v>298</v>
      </c>
    </row>
    <row r="23" spans="1:12" x14ac:dyDescent="0.25">
      <c r="A23" s="10" t="s">
        <v>21</v>
      </c>
      <c r="B23" s="10">
        <f t="shared" si="0"/>
        <v>940</v>
      </c>
      <c r="C23" s="11">
        <v>478</v>
      </c>
      <c r="D23" s="12">
        <v>36</v>
      </c>
      <c r="E23" s="12">
        <v>36</v>
      </c>
      <c r="F23" s="12">
        <v>73</v>
      </c>
      <c r="G23" s="11">
        <v>20</v>
      </c>
      <c r="H23" s="13">
        <v>96</v>
      </c>
      <c r="I23" s="14">
        <v>180</v>
      </c>
      <c r="J23" s="12">
        <v>130</v>
      </c>
      <c r="K23" s="58">
        <f t="shared" si="1"/>
        <v>0</v>
      </c>
      <c r="L23" s="12">
        <f t="shared" si="2"/>
        <v>405</v>
      </c>
    </row>
    <row r="24" spans="1:12" x14ac:dyDescent="0.25">
      <c r="A24" s="10" t="s">
        <v>22</v>
      </c>
      <c r="B24" s="10">
        <f>SUM(C24+D24+G24+H24+I24+J24)</f>
        <v>2579</v>
      </c>
      <c r="C24" s="11">
        <v>704</v>
      </c>
      <c r="D24" s="11">
        <v>71</v>
      </c>
      <c r="E24" s="11">
        <v>71</v>
      </c>
      <c r="F24" s="11">
        <v>73</v>
      </c>
      <c r="G24" s="11">
        <v>0</v>
      </c>
      <c r="H24" s="13">
        <v>558</v>
      </c>
      <c r="I24" s="14">
        <v>620</v>
      </c>
      <c r="J24" s="11">
        <v>626</v>
      </c>
      <c r="K24" s="59">
        <f t="shared" si="1"/>
        <v>0</v>
      </c>
      <c r="L24" s="12">
        <f t="shared" si="2"/>
        <v>631</v>
      </c>
    </row>
    <row r="25" spans="1:12" x14ac:dyDescent="0.25">
      <c r="A25" s="10" t="s">
        <v>23</v>
      </c>
      <c r="B25" s="10">
        <f t="shared" si="0"/>
        <v>1457</v>
      </c>
      <c r="C25" s="11">
        <v>567</v>
      </c>
      <c r="D25" s="11">
        <v>28</v>
      </c>
      <c r="E25" s="11">
        <v>28</v>
      </c>
      <c r="F25" s="11">
        <v>72</v>
      </c>
      <c r="G25" s="11">
        <v>0</v>
      </c>
      <c r="H25" s="13">
        <v>188</v>
      </c>
      <c r="I25" s="14">
        <v>430</v>
      </c>
      <c r="J25" s="11">
        <v>244</v>
      </c>
      <c r="K25" s="59">
        <f t="shared" si="1"/>
        <v>0</v>
      </c>
      <c r="L25" s="12">
        <f t="shared" si="2"/>
        <v>495</v>
      </c>
    </row>
    <row r="26" spans="1:12" x14ac:dyDescent="0.25">
      <c r="A26" s="10" t="s">
        <v>24</v>
      </c>
      <c r="B26" s="10">
        <f t="shared" si="0"/>
        <v>2489</v>
      </c>
      <c r="C26" s="11">
        <v>754</v>
      </c>
      <c r="D26" s="11">
        <v>163</v>
      </c>
      <c r="E26" s="11">
        <v>163</v>
      </c>
      <c r="F26" s="11">
        <v>193</v>
      </c>
      <c r="G26" s="11">
        <v>0</v>
      </c>
      <c r="H26" s="13">
        <v>479</v>
      </c>
      <c r="I26" s="14">
        <v>593</v>
      </c>
      <c r="J26" s="11">
        <v>500</v>
      </c>
      <c r="K26" s="59">
        <f t="shared" si="1"/>
        <v>0</v>
      </c>
      <c r="L26" s="12">
        <f t="shared" si="2"/>
        <v>561</v>
      </c>
    </row>
    <row r="27" spans="1:12" x14ac:dyDescent="0.25">
      <c r="A27" s="10" t="s">
        <v>25</v>
      </c>
      <c r="B27" s="10">
        <f>SUM(C27+D27+G27+H27+I27+J27)</f>
        <v>941</v>
      </c>
      <c r="C27" s="11">
        <v>235</v>
      </c>
      <c r="D27" s="11">
        <v>10</v>
      </c>
      <c r="E27" s="11">
        <v>10</v>
      </c>
      <c r="F27" s="11">
        <v>74</v>
      </c>
      <c r="G27" s="11">
        <v>0</v>
      </c>
      <c r="H27" s="13">
        <v>85</v>
      </c>
      <c r="I27" s="14">
        <v>400</v>
      </c>
      <c r="J27" s="11">
        <v>211</v>
      </c>
      <c r="K27" s="59">
        <f t="shared" si="1"/>
        <v>0</v>
      </c>
      <c r="L27" s="12">
        <f t="shared" si="2"/>
        <v>161</v>
      </c>
    </row>
    <row r="28" spans="1:12" x14ac:dyDescent="0.25">
      <c r="A28" s="10" t="s">
        <v>26</v>
      </c>
      <c r="B28" s="10">
        <f t="shared" si="0"/>
        <v>986</v>
      </c>
      <c r="C28" s="11">
        <v>389</v>
      </c>
      <c r="D28" s="11">
        <v>17</v>
      </c>
      <c r="E28" s="11">
        <v>17</v>
      </c>
      <c r="F28" s="12">
        <v>85</v>
      </c>
      <c r="G28" s="11">
        <v>200</v>
      </c>
      <c r="H28" s="13">
        <v>119</v>
      </c>
      <c r="I28" s="14">
        <v>140</v>
      </c>
      <c r="J28" s="12">
        <v>121</v>
      </c>
      <c r="K28" s="58">
        <f t="shared" si="1"/>
        <v>0</v>
      </c>
      <c r="L28" s="12">
        <f t="shared" si="2"/>
        <v>304</v>
      </c>
    </row>
    <row r="29" spans="1:12" x14ac:dyDescent="0.25">
      <c r="A29" s="10" t="s">
        <v>27</v>
      </c>
      <c r="B29" s="10">
        <f t="shared" si="0"/>
        <v>563</v>
      </c>
      <c r="C29" s="11">
        <v>245</v>
      </c>
      <c r="D29" s="12">
        <v>0</v>
      </c>
      <c r="E29" s="12">
        <v>0</v>
      </c>
      <c r="F29" s="12">
        <v>10</v>
      </c>
      <c r="G29" s="11">
        <v>0</v>
      </c>
      <c r="H29" s="13">
        <v>130</v>
      </c>
      <c r="I29" s="14">
        <v>123</v>
      </c>
      <c r="J29" s="12">
        <v>65</v>
      </c>
      <c r="K29" s="58">
        <f t="shared" si="1"/>
        <v>0</v>
      </c>
      <c r="L29" s="12">
        <f t="shared" si="2"/>
        <v>235</v>
      </c>
    </row>
    <row r="30" spans="1:12" x14ac:dyDescent="0.25">
      <c r="A30" s="10" t="s">
        <v>28</v>
      </c>
      <c r="B30" s="10">
        <f t="shared" si="0"/>
        <v>987</v>
      </c>
      <c r="C30" s="11">
        <v>432</v>
      </c>
      <c r="D30" s="12">
        <v>7</v>
      </c>
      <c r="E30" s="12">
        <v>7</v>
      </c>
      <c r="F30" s="12">
        <v>55</v>
      </c>
      <c r="G30" s="11">
        <v>0</v>
      </c>
      <c r="H30" s="13">
        <v>206</v>
      </c>
      <c r="I30" s="14">
        <v>223</v>
      </c>
      <c r="J30" s="12">
        <v>119</v>
      </c>
      <c r="K30" s="58">
        <f t="shared" si="1"/>
        <v>0</v>
      </c>
      <c r="L30" s="12">
        <f t="shared" si="2"/>
        <v>377</v>
      </c>
    </row>
    <row r="31" spans="1:12" x14ac:dyDescent="0.25">
      <c r="A31" s="10" t="s">
        <v>29</v>
      </c>
      <c r="B31" s="10">
        <f>SUM(C31+D31+G31+H31+I31+J31)</f>
        <v>926</v>
      </c>
      <c r="C31" s="11">
        <v>450</v>
      </c>
      <c r="D31" s="12">
        <v>25</v>
      </c>
      <c r="E31" s="12">
        <v>25</v>
      </c>
      <c r="F31" s="12">
        <v>10</v>
      </c>
      <c r="G31" s="11">
        <v>0</v>
      </c>
      <c r="H31" s="13">
        <v>156</v>
      </c>
      <c r="I31" s="14">
        <v>145</v>
      </c>
      <c r="J31" s="12">
        <v>150</v>
      </c>
      <c r="K31" s="58">
        <f t="shared" si="1"/>
        <v>0</v>
      </c>
      <c r="L31" s="12">
        <f t="shared" si="2"/>
        <v>440</v>
      </c>
    </row>
    <row r="32" spans="1:12" x14ac:dyDescent="0.25">
      <c r="A32" s="84" t="s">
        <v>43</v>
      </c>
      <c r="B32" s="84">
        <f>SUM(B19:B31)</f>
        <v>15769</v>
      </c>
      <c r="C32" s="85">
        <f>SUM(C19:C31)</f>
        <v>5700</v>
      </c>
      <c r="D32" s="85">
        <f>SUM(D19:D31)</f>
        <v>472</v>
      </c>
      <c r="E32" s="85">
        <f>SUM(E19:E31)</f>
        <v>472</v>
      </c>
      <c r="F32" s="85">
        <f>SUM(F19:F31)</f>
        <v>844</v>
      </c>
      <c r="G32" s="85" t="s">
        <v>127</v>
      </c>
      <c r="H32" s="86">
        <f>SUM(H19:H31)</f>
        <v>2630</v>
      </c>
      <c r="I32" s="87">
        <f>SUM(I19:I31)</f>
        <v>3814</v>
      </c>
      <c r="J32" s="85">
        <f>SUM(J19:J31)</f>
        <v>2931</v>
      </c>
      <c r="K32" s="88">
        <f>SUM(K19:K31)</f>
        <v>0</v>
      </c>
      <c r="L32" s="85">
        <f>SUM(L19:L31)</f>
        <v>4856</v>
      </c>
    </row>
    <row r="33" spans="1:12" x14ac:dyDescent="0.25">
      <c r="A33" s="60"/>
      <c r="B33" s="60"/>
      <c r="C33" s="60"/>
      <c r="D33" s="61"/>
      <c r="E33" s="61"/>
      <c r="F33" s="61"/>
      <c r="G33" s="61"/>
      <c r="H33" s="61"/>
      <c r="I33" s="62"/>
      <c r="J33" s="63"/>
      <c r="K33" s="61"/>
      <c r="L33" s="64"/>
    </row>
    <row r="34" spans="1:12" x14ac:dyDescent="0.25">
      <c r="A34" s="134" t="s">
        <v>30</v>
      </c>
      <c r="B34" s="134"/>
      <c r="C34" s="134"/>
      <c r="D34" s="134"/>
      <c r="E34" s="134"/>
      <c r="F34" s="134"/>
      <c r="G34" s="134"/>
      <c r="H34" s="134"/>
      <c r="I34" s="134"/>
      <c r="J34" s="134"/>
      <c r="K34" s="134"/>
      <c r="L34" s="134"/>
    </row>
    <row r="35" spans="1:12" x14ac:dyDescent="0.25">
      <c r="A35" s="134" t="s">
        <v>124</v>
      </c>
      <c r="B35" s="134"/>
      <c r="C35" s="134"/>
      <c r="D35" s="134"/>
      <c r="E35" s="134"/>
      <c r="F35" s="134"/>
      <c r="G35" s="134"/>
      <c r="H35" s="134"/>
      <c r="I35" s="134"/>
      <c r="J35" s="134"/>
      <c r="K35" s="134"/>
      <c r="L35" s="134"/>
    </row>
    <row r="36" spans="1:12" x14ac:dyDescent="0.25">
      <c r="A36" s="134"/>
      <c r="B36" s="134"/>
      <c r="C36" s="134"/>
      <c r="D36" s="134"/>
      <c r="E36" s="134"/>
      <c r="F36" s="134"/>
      <c r="G36" s="134"/>
      <c r="H36" s="134"/>
      <c r="I36" s="134"/>
      <c r="J36" s="134"/>
      <c r="K36" s="134"/>
      <c r="L36" s="134"/>
    </row>
    <row r="37" spans="1:12" ht="15.75" x14ac:dyDescent="0.25">
      <c r="A37" s="135" t="s">
        <v>5</v>
      </c>
      <c r="B37" s="135"/>
      <c r="C37" s="135"/>
      <c r="D37" s="135"/>
      <c r="E37" s="135"/>
      <c r="F37" s="135"/>
      <c r="G37" s="135"/>
      <c r="H37" s="135"/>
      <c r="I37" s="135"/>
      <c r="J37" s="135"/>
      <c r="K37" s="135"/>
      <c r="L37" s="135"/>
    </row>
    <row r="38" spans="1:12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  <row r="39" spans="1:12" x14ac:dyDescent="0.25">
      <c r="A39" s="136" t="s">
        <v>6</v>
      </c>
      <c r="B39" s="138" t="s">
        <v>7</v>
      </c>
      <c r="C39" s="140" t="s">
        <v>8</v>
      </c>
      <c r="D39" s="144" t="s">
        <v>31</v>
      </c>
      <c r="E39" s="141" t="s">
        <v>9</v>
      </c>
      <c r="F39" s="142"/>
      <c r="G39" s="142"/>
      <c r="H39" s="142"/>
      <c r="I39" s="142"/>
      <c r="J39" s="142"/>
      <c r="K39" s="142"/>
      <c r="L39" s="143"/>
    </row>
    <row r="40" spans="1:12" ht="105" customHeight="1" x14ac:dyDescent="0.25">
      <c r="A40" s="137"/>
      <c r="B40" s="139"/>
      <c r="C40" s="140"/>
      <c r="D40" s="145"/>
      <c r="E40" s="17" t="s">
        <v>32</v>
      </c>
      <c r="F40" s="18" t="s">
        <v>33</v>
      </c>
      <c r="G40" s="19" t="s">
        <v>13</v>
      </c>
      <c r="H40" s="19" t="s">
        <v>14</v>
      </c>
      <c r="I40" s="19" t="s">
        <v>15</v>
      </c>
      <c r="J40" s="19" t="s">
        <v>128</v>
      </c>
      <c r="K40" s="17" t="s">
        <v>126</v>
      </c>
      <c r="L40" s="20" t="s">
        <v>34</v>
      </c>
    </row>
    <row r="41" spans="1:12" x14ac:dyDescent="0.25">
      <c r="A41" s="21" t="s">
        <v>35</v>
      </c>
      <c r="B41" s="52">
        <f t="shared" ref="B41:B49" si="3">SUM(C41+D41+G41+H41+I41+J41)</f>
        <v>978</v>
      </c>
      <c r="C41" s="22">
        <v>378</v>
      </c>
      <c r="D41" s="52">
        <v>0</v>
      </c>
      <c r="E41" s="52">
        <v>0</v>
      </c>
      <c r="F41" s="52">
        <v>60</v>
      </c>
      <c r="G41" s="11">
        <v>0</v>
      </c>
      <c r="H41" s="23">
        <v>153</v>
      </c>
      <c r="I41" s="23">
        <v>212</v>
      </c>
      <c r="J41" s="52">
        <v>235</v>
      </c>
      <c r="K41" s="65">
        <v>0</v>
      </c>
      <c r="L41" s="52">
        <f t="shared" ref="L41:L49" si="4">C41-F41</f>
        <v>318</v>
      </c>
    </row>
    <row r="42" spans="1:12" x14ac:dyDescent="0.25">
      <c r="A42" s="21" t="s">
        <v>22</v>
      </c>
      <c r="B42" s="52">
        <f t="shared" si="3"/>
        <v>578</v>
      </c>
      <c r="C42" s="22">
        <v>399</v>
      </c>
      <c r="D42" s="52">
        <v>0</v>
      </c>
      <c r="E42" s="52">
        <v>0</v>
      </c>
      <c r="F42" s="52">
        <v>14</v>
      </c>
      <c r="G42" s="11">
        <v>0</v>
      </c>
      <c r="H42" s="23">
        <v>43</v>
      </c>
      <c r="I42" s="23">
        <v>78</v>
      </c>
      <c r="J42" s="52">
        <v>58</v>
      </c>
      <c r="K42" s="65">
        <v>0</v>
      </c>
      <c r="L42" s="24">
        <f t="shared" si="4"/>
        <v>385</v>
      </c>
    </row>
    <row r="43" spans="1:12" x14ac:dyDescent="0.25">
      <c r="A43" s="21" t="s">
        <v>36</v>
      </c>
      <c r="B43" s="52">
        <f t="shared" si="3"/>
        <v>837</v>
      </c>
      <c r="C43" s="22">
        <v>420</v>
      </c>
      <c r="D43" s="52">
        <v>0</v>
      </c>
      <c r="E43" s="52">
        <v>0</v>
      </c>
      <c r="F43" s="52">
        <v>67</v>
      </c>
      <c r="G43" s="11">
        <v>0</v>
      </c>
      <c r="H43" s="23">
        <v>134</v>
      </c>
      <c r="I43" s="23">
        <v>157</v>
      </c>
      <c r="J43" s="52">
        <v>126</v>
      </c>
      <c r="K43" s="65">
        <v>0</v>
      </c>
      <c r="L43" s="24">
        <f t="shared" si="4"/>
        <v>353</v>
      </c>
    </row>
    <row r="44" spans="1:12" x14ac:dyDescent="0.25">
      <c r="A44" s="21" t="s">
        <v>37</v>
      </c>
      <c r="B44" s="52">
        <f t="shared" si="3"/>
        <v>566</v>
      </c>
      <c r="C44" s="22">
        <v>357</v>
      </c>
      <c r="D44" s="52">
        <v>0</v>
      </c>
      <c r="E44" s="52">
        <v>0</v>
      </c>
      <c r="F44" s="52">
        <v>19</v>
      </c>
      <c r="G44" s="11">
        <v>0</v>
      </c>
      <c r="H44" s="23">
        <v>61</v>
      </c>
      <c r="I44" s="23">
        <v>70</v>
      </c>
      <c r="J44" s="52">
        <v>78</v>
      </c>
      <c r="K44" s="65">
        <v>0</v>
      </c>
      <c r="L44" s="24">
        <f t="shared" si="4"/>
        <v>338</v>
      </c>
    </row>
    <row r="45" spans="1:12" x14ac:dyDescent="0.25">
      <c r="A45" s="21" t="s">
        <v>38</v>
      </c>
      <c r="B45" s="52">
        <f t="shared" si="3"/>
        <v>617</v>
      </c>
      <c r="C45" s="22">
        <v>347</v>
      </c>
      <c r="D45" s="52">
        <v>0</v>
      </c>
      <c r="E45" s="52">
        <v>0</v>
      </c>
      <c r="F45" s="52">
        <v>21</v>
      </c>
      <c r="G45" s="11">
        <v>0</v>
      </c>
      <c r="H45" s="23">
        <v>82</v>
      </c>
      <c r="I45" s="23">
        <v>104</v>
      </c>
      <c r="J45" s="52">
        <v>84</v>
      </c>
      <c r="K45" s="65">
        <v>0</v>
      </c>
      <c r="L45" s="24">
        <f t="shared" si="4"/>
        <v>326</v>
      </c>
    </row>
    <row r="46" spans="1:12" x14ac:dyDescent="0.25">
      <c r="A46" s="21" t="s">
        <v>39</v>
      </c>
      <c r="B46" s="52">
        <f t="shared" si="3"/>
        <v>743</v>
      </c>
      <c r="C46" s="22">
        <v>347</v>
      </c>
      <c r="D46" s="52">
        <v>0</v>
      </c>
      <c r="E46" s="52">
        <v>0</v>
      </c>
      <c r="F46" s="52">
        <v>33</v>
      </c>
      <c r="G46" s="11">
        <v>0</v>
      </c>
      <c r="H46" s="23">
        <v>120</v>
      </c>
      <c r="I46" s="23">
        <v>142</v>
      </c>
      <c r="J46" s="52">
        <v>134</v>
      </c>
      <c r="K46" s="65">
        <v>0</v>
      </c>
      <c r="L46" s="24">
        <f t="shared" si="4"/>
        <v>314</v>
      </c>
    </row>
    <row r="47" spans="1:12" x14ac:dyDescent="0.25">
      <c r="A47" s="21" t="s">
        <v>40</v>
      </c>
      <c r="B47" s="52">
        <f t="shared" si="3"/>
        <v>1050</v>
      </c>
      <c r="C47" s="22">
        <v>576</v>
      </c>
      <c r="D47" s="52">
        <v>0</v>
      </c>
      <c r="E47" s="52">
        <v>0</v>
      </c>
      <c r="F47" s="52">
        <v>53</v>
      </c>
      <c r="G47" s="11">
        <v>28</v>
      </c>
      <c r="H47" s="23">
        <v>156</v>
      </c>
      <c r="I47" s="23">
        <v>111</v>
      </c>
      <c r="J47" s="52">
        <v>179</v>
      </c>
      <c r="K47" s="65">
        <v>0</v>
      </c>
      <c r="L47" s="24">
        <f t="shared" si="4"/>
        <v>523</v>
      </c>
    </row>
    <row r="48" spans="1:12" x14ac:dyDescent="0.25">
      <c r="A48" s="21" t="s">
        <v>41</v>
      </c>
      <c r="B48" s="52">
        <f t="shared" si="3"/>
        <v>966</v>
      </c>
      <c r="C48" s="22">
        <v>426</v>
      </c>
      <c r="D48" s="52">
        <v>0</v>
      </c>
      <c r="E48" s="52">
        <v>0</v>
      </c>
      <c r="F48" s="52">
        <v>35</v>
      </c>
      <c r="G48" s="11">
        <v>1</v>
      </c>
      <c r="H48" s="23">
        <v>133</v>
      </c>
      <c r="I48" s="23">
        <v>264</v>
      </c>
      <c r="J48" s="52">
        <v>142</v>
      </c>
      <c r="K48" s="65">
        <v>0</v>
      </c>
      <c r="L48" s="52">
        <f t="shared" si="4"/>
        <v>391</v>
      </c>
    </row>
    <row r="49" spans="1:12" x14ac:dyDescent="0.25">
      <c r="A49" s="21" t="s">
        <v>42</v>
      </c>
      <c r="B49" s="52">
        <f t="shared" si="3"/>
        <v>718</v>
      </c>
      <c r="C49" s="22">
        <v>288</v>
      </c>
      <c r="D49" s="52">
        <v>0</v>
      </c>
      <c r="E49" s="52">
        <v>0</v>
      </c>
      <c r="F49" s="52">
        <v>26</v>
      </c>
      <c r="G49" s="11">
        <v>28</v>
      </c>
      <c r="H49" s="23">
        <v>100</v>
      </c>
      <c r="I49" s="23">
        <v>57</v>
      </c>
      <c r="J49" s="52">
        <v>245</v>
      </c>
      <c r="K49" s="65">
        <v>0</v>
      </c>
      <c r="L49" s="52">
        <f t="shared" si="4"/>
        <v>262</v>
      </c>
    </row>
    <row r="50" spans="1:12" x14ac:dyDescent="0.25">
      <c r="A50" s="82" t="s">
        <v>43</v>
      </c>
      <c r="B50" s="78">
        <f t="shared" ref="B50:J50" si="5">SUM(B41:B49)</f>
        <v>7053</v>
      </c>
      <c r="C50" s="78">
        <f t="shared" si="5"/>
        <v>3538</v>
      </c>
      <c r="D50" s="78">
        <f t="shared" si="5"/>
        <v>0</v>
      </c>
      <c r="E50" s="78">
        <f t="shared" si="5"/>
        <v>0</v>
      </c>
      <c r="F50" s="78">
        <f t="shared" si="5"/>
        <v>328</v>
      </c>
      <c r="G50" s="78">
        <f t="shared" si="5"/>
        <v>57</v>
      </c>
      <c r="H50" s="78">
        <f t="shared" si="5"/>
        <v>982</v>
      </c>
      <c r="I50" s="81">
        <f t="shared" si="5"/>
        <v>1195</v>
      </c>
      <c r="J50" s="78">
        <f t="shared" si="5"/>
        <v>1281</v>
      </c>
      <c r="K50" s="83">
        <v>0</v>
      </c>
      <c r="L50" s="78">
        <f>SUM(L41:L49)</f>
        <v>3210</v>
      </c>
    </row>
    <row r="52" spans="1:12" x14ac:dyDescent="0.25">
      <c r="A52" s="134" t="s">
        <v>44</v>
      </c>
      <c r="B52" s="134"/>
      <c r="C52" s="134"/>
      <c r="D52" s="134"/>
      <c r="E52" s="134"/>
      <c r="F52" s="134"/>
      <c r="G52" s="134"/>
      <c r="H52" s="134"/>
      <c r="I52" s="134"/>
      <c r="J52" s="134"/>
      <c r="K52" s="134"/>
      <c r="L52" s="134"/>
    </row>
    <row r="53" spans="1:12" x14ac:dyDescent="0.25">
      <c r="A53" s="134" t="s">
        <v>124</v>
      </c>
      <c r="B53" s="134"/>
      <c r="C53" s="134"/>
      <c r="D53" s="134"/>
      <c r="E53" s="134"/>
      <c r="F53" s="134"/>
      <c r="G53" s="134"/>
      <c r="H53" s="134"/>
      <c r="I53" s="134"/>
      <c r="J53" s="134"/>
      <c r="K53" s="134"/>
      <c r="L53" s="134"/>
    </row>
    <row r="54" spans="1:12" x14ac:dyDescent="0.25">
      <c r="A54" s="134"/>
      <c r="B54" s="134"/>
      <c r="C54" s="134"/>
      <c r="D54" s="134"/>
      <c r="E54" s="134"/>
      <c r="F54" s="134"/>
      <c r="G54" s="134"/>
      <c r="H54" s="134"/>
      <c r="I54" s="134"/>
      <c r="J54" s="134"/>
      <c r="K54" s="134"/>
      <c r="L54" s="134"/>
    </row>
    <row r="55" spans="1:12" ht="15.75" x14ac:dyDescent="0.25">
      <c r="A55" s="135" t="s">
        <v>5</v>
      </c>
      <c r="B55" s="135"/>
      <c r="C55" s="135"/>
      <c r="D55" s="135"/>
      <c r="E55" s="135"/>
      <c r="F55" s="135"/>
      <c r="G55" s="135"/>
      <c r="H55" s="135"/>
      <c r="I55" s="135"/>
      <c r="J55" s="135"/>
      <c r="K55" s="135"/>
      <c r="L55" s="135"/>
    </row>
    <row r="56" spans="1:12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</row>
    <row r="57" spans="1:12" x14ac:dyDescent="0.25">
      <c r="A57" s="136" t="s">
        <v>6</v>
      </c>
      <c r="B57" s="138" t="s">
        <v>7</v>
      </c>
      <c r="C57" s="140" t="s">
        <v>8</v>
      </c>
      <c r="D57" s="144" t="s">
        <v>31</v>
      </c>
      <c r="E57" s="141" t="s">
        <v>9</v>
      </c>
      <c r="F57" s="142"/>
      <c r="G57" s="142"/>
      <c r="H57" s="142"/>
      <c r="I57" s="142"/>
      <c r="J57" s="142"/>
      <c r="K57" s="142"/>
      <c r="L57" s="143"/>
    </row>
    <row r="58" spans="1:12" ht="96" customHeight="1" x14ac:dyDescent="0.25">
      <c r="A58" s="137"/>
      <c r="B58" s="139"/>
      <c r="C58" s="140"/>
      <c r="D58" s="145"/>
      <c r="E58" s="17" t="s">
        <v>32</v>
      </c>
      <c r="F58" s="18" t="s">
        <v>33</v>
      </c>
      <c r="G58" s="19" t="s">
        <v>13</v>
      </c>
      <c r="H58" s="19" t="s">
        <v>14</v>
      </c>
      <c r="I58" s="19" t="s">
        <v>15</v>
      </c>
      <c r="J58" s="19" t="s">
        <v>128</v>
      </c>
      <c r="K58" s="25" t="s">
        <v>126</v>
      </c>
      <c r="L58" s="25" t="s">
        <v>34</v>
      </c>
    </row>
    <row r="59" spans="1:12" x14ac:dyDescent="0.25">
      <c r="A59" s="21" t="s">
        <v>45</v>
      </c>
      <c r="B59" s="52">
        <f t="shared" ref="B59:B65" si="6">SUM(C59+D59+G59+H59+I59+J59)</f>
        <v>819</v>
      </c>
      <c r="C59" s="22">
        <v>402</v>
      </c>
      <c r="D59" s="52">
        <v>0</v>
      </c>
      <c r="E59" s="52">
        <v>0</v>
      </c>
      <c r="F59" s="52">
        <v>44</v>
      </c>
      <c r="G59" s="22">
        <v>0</v>
      </c>
      <c r="H59" s="23">
        <v>115</v>
      </c>
      <c r="I59" s="23">
        <v>121</v>
      </c>
      <c r="J59" s="52">
        <v>181</v>
      </c>
      <c r="K59" s="65">
        <v>0</v>
      </c>
      <c r="L59" s="26">
        <f t="shared" ref="L59:L65" si="7">C59-F59</f>
        <v>358</v>
      </c>
    </row>
    <row r="60" spans="1:12" x14ac:dyDescent="0.25">
      <c r="A60" s="21" t="s">
        <v>46</v>
      </c>
      <c r="B60" s="52">
        <f t="shared" si="6"/>
        <v>996</v>
      </c>
      <c r="C60" s="22">
        <v>460</v>
      </c>
      <c r="D60" s="52">
        <v>0</v>
      </c>
      <c r="E60" s="52">
        <v>0</v>
      </c>
      <c r="F60" s="52">
        <v>40</v>
      </c>
      <c r="G60" s="22">
        <v>0</v>
      </c>
      <c r="H60" s="23">
        <v>127</v>
      </c>
      <c r="I60" s="23">
        <v>251</v>
      </c>
      <c r="J60" s="52">
        <v>158</v>
      </c>
      <c r="K60" s="65">
        <v>0</v>
      </c>
      <c r="L60" s="26">
        <f t="shared" si="7"/>
        <v>420</v>
      </c>
    </row>
    <row r="61" spans="1:12" x14ac:dyDescent="0.25">
      <c r="A61" s="21" t="s">
        <v>47</v>
      </c>
      <c r="B61" s="52">
        <f t="shared" si="6"/>
        <v>684</v>
      </c>
      <c r="C61" s="22">
        <v>355</v>
      </c>
      <c r="D61" s="52">
        <v>0</v>
      </c>
      <c r="E61" s="52">
        <v>0</v>
      </c>
      <c r="F61" s="52">
        <v>24</v>
      </c>
      <c r="G61" s="22">
        <v>0</v>
      </c>
      <c r="H61" s="23">
        <v>48</v>
      </c>
      <c r="I61" s="23">
        <v>187</v>
      </c>
      <c r="J61" s="52">
        <v>94</v>
      </c>
      <c r="K61" s="65">
        <v>0</v>
      </c>
      <c r="L61" s="26">
        <f t="shared" si="7"/>
        <v>331</v>
      </c>
    </row>
    <row r="62" spans="1:12" x14ac:dyDescent="0.25">
      <c r="A62" s="21" t="s">
        <v>48</v>
      </c>
      <c r="B62" s="52">
        <f t="shared" si="6"/>
        <v>740</v>
      </c>
      <c r="C62" s="22">
        <v>457</v>
      </c>
      <c r="D62" s="52">
        <v>0</v>
      </c>
      <c r="E62" s="52">
        <v>0</v>
      </c>
      <c r="F62" s="52">
        <v>43</v>
      </c>
      <c r="G62" s="22">
        <v>0</v>
      </c>
      <c r="H62" s="23">
        <v>53</v>
      </c>
      <c r="I62" s="23">
        <v>153</v>
      </c>
      <c r="J62" s="52">
        <v>77</v>
      </c>
      <c r="K62" s="65">
        <v>0</v>
      </c>
      <c r="L62" s="26">
        <f t="shared" si="7"/>
        <v>414</v>
      </c>
    </row>
    <row r="63" spans="1:12" x14ac:dyDescent="0.25">
      <c r="A63" s="21" t="s">
        <v>41</v>
      </c>
      <c r="B63" s="52">
        <f t="shared" si="6"/>
        <v>885</v>
      </c>
      <c r="C63" s="22">
        <v>421</v>
      </c>
      <c r="D63" s="52">
        <v>0</v>
      </c>
      <c r="E63" s="52">
        <v>0</v>
      </c>
      <c r="F63" s="52">
        <v>57</v>
      </c>
      <c r="G63" s="22">
        <v>0</v>
      </c>
      <c r="H63" s="23">
        <v>113</v>
      </c>
      <c r="I63" s="23">
        <v>123</v>
      </c>
      <c r="J63" s="52">
        <v>228</v>
      </c>
      <c r="K63" s="65">
        <v>0</v>
      </c>
      <c r="L63" s="26">
        <f t="shared" si="7"/>
        <v>364</v>
      </c>
    </row>
    <row r="64" spans="1:12" x14ac:dyDescent="0.25">
      <c r="A64" s="21" t="s">
        <v>49</v>
      </c>
      <c r="B64" s="52">
        <f t="shared" si="6"/>
        <v>806</v>
      </c>
      <c r="C64" s="22">
        <v>469</v>
      </c>
      <c r="D64" s="52">
        <v>0</v>
      </c>
      <c r="E64" s="52">
        <v>0</v>
      </c>
      <c r="F64" s="52">
        <v>23</v>
      </c>
      <c r="G64" s="22">
        <v>0</v>
      </c>
      <c r="H64" s="23">
        <v>77</v>
      </c>
      <c r="I64" s="23">
        <v>177</v>
      </c>
      <c r="J64" s="52">
        <v>83</v>
      </c>
      <c r="K64" s="65">
        <v>0</v>
      </c>
      <c r="L64" s="26">
        <f t="shared" si="7"/>
        <v>446</v>
      </c>
    </row>
    <row r="65" spans="1:12" x14ac:dyDescent="0.25">
      <c r="A65" s="21" t="s">
        <v>50</v>
      </c>
      <c r="B65" s="52">
        <f t="shared" si="6"/>
        <v>794</v>
      </c>
      <c r="C65" s="22">
        <v>436</v>
      </c>
      <c r="D65" s="52">
        <v>0</v>
      </c>
      <c r="E65" s="52">
        <v>0</v>
      </c>
      <c r="F65" s="52">
        <v>28</v>
      </c>
      <c r="G65" s="27">
        <v>0</v>
      </c>
      <c r="H65" s="23">
        <v>80</v>
      </c>
      <c r="I65" s="23">
        <v>157</v>
      </c>
      <c r="J65" s="52">
        <v>121</v>
      </c>
      <c r="K65" s="65">
        <v>0</v>
      </c>
      <c r="L65" s="26">
        <f t="shared" si="7"/>
        <v>408</v>
      </c>
    </row>
    <row r="66" spans="1:12" x14ac:dyDescent="0.25">
      <c r="A66" s="80" t="s">
        <v>43</v>
      </c>
      <c r="B66" s="78">
        <f>SUM(B59:B65)</f>
        <v>5724</v>
      </c>
      <c r="C66" s="78">
        <f>SUM(C59:C65)</f>
        <v>3000</v>
      </c>
      <c r="D66" s="78">
        <f>SUM(D59:D65)</f>
        <v>0</v>
      </c>
      <c r="E66" s="78">
        <f>SUM(E59:E65)</f>
        <v>0</v>
      </c>
      <c r="F66" s="78">
        <f>SUM(F59:F65)</f>
        <v>259</v>
      </c>
      <c r="G66" s="78">
        <v>0</v>
      </c>
      <c r="H66" s="81">
        <f>SUM(H59:H65)</f>
        <v>613</v>
      </c>
      <c r="I66" s="81">
        <f>SUM(I59:I65)</f>
        <v>1169</v>
      </c>
      <c r="J66" s="78"/>
      <c r="K66" s="78">
        <f>SUM(J59:J65)</f>
        <v>942</v>
      </c>
      <c r="L66" s="80">
        <f>SUM(L59:L65)</f>
        <v>2741</v>
      </c>
    </row>
    <row r="67" spans="1:12" x14ac:dyDescent="0.25">
      <c r="A67" s="134" t="s">
        <v>51</v>
      </c>
      <c r="B67" s="134"/>
      <c r="C67" s="134"/>
      <c r="D67" s="134"/>
      <c r="E67" s="134"/>
      <c r="F67" s="134"/>
      <c r="G67" s="134"/>
      <c r="H67" s="134"/>
      <c r="I67" s="134"/>
      <c r="J67" s="134"/>
      <c r="K67" s="134"/>
      <c r="L67" s="134"/>
    </row>
    <row r="68" spans="1:12" x14ac:dyDescent="0.25">
      <c r="A68" s="134" t="s">
        <v>124</v>
      </c>
      <c r="B68" s="134"/>
      <c r="C68" s="134"/>
      <c r="D68" s="134"/>
      <c r="E68" s="134"/>
      <c r="F68" s="134"/>
      <c r="G68" s="134"/>
      <c r="H68" s="134"/>
      <c r="I68" s="134"/>
      <c r="J68" s="134"/>
      <c r="K68" s="134"/>
      <c r="L68" s="134"/>
    </row>
    <row r="69" spans="1:12" x14ac:dyDescent="0.25">
      <c r="A69" s="134"/>
      <c r="B69" s="134"/>
      <c r="C69" s="134"/>
      <c r="D69" s="134"/>
      <c r="E69" s="134"/>
      <c r="F69" s="134"/>
      <c r="G69" s="134"/>
      <c r="H69" s="134"/>
      <c r="I69" s="134"/>
      <c r="J69" s="134"/>
      <c r="K69" s="134"/>
      <c r="L69" s="134"/>
    </row>
    <row r="70" spans="1:12" x14ac:dyDescent="0.25">
      <c r="A70" s="134"/>
      <c r="B70" s="134"/>
      <c r="C70" s="134"/>
      <c r="D70" s="134"/>
      <c r="E70" s="134"/>
      <c r="F70" s="134"/>
      <c r="G70" s="134"/>
      <c r="H70" s="134"/>
      <c r="I70" s="134"/>
      <c r="J70" s="134"/>
      <c r="K70" s="134"/>
      <c r="L70" s="134"/>
    </row>
    <row r="71" spans="1:12" ht="15.75" x14ac:dyDescent="0.25">
      <c r="A71" s="135" t="s">
        <v>5</v>
      </c>
      <c r="B71" s="135"/>
      <c r="C71" s="135"/>
      <c r="D71" s="135"/>
      <c r="E71" s="135"/>
      <c r="F71" s="135"/>
      <c r="G71" s="135"/>
      <c r="H71" s="135"/>
      <c r="I71" s="135"/>
      <c r="J71" s="135"/>
      <c r="K71" s="135"/>
      <c r="L71" s="135"/>
    </row>
    <row r="72" spans="1:12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</row>
    <row r="73" spans="1:12" x14ac:dyDescent="0.25">
      <c r="A73" s="136" t="s">
        <v>6</v>
      </c>
      <c r="B73" s="138" t="s">
        <v>7</v>
      </c>
      <c r="C73" s="140" t="s">
        <v>8</v>
      </c>
      <c r="D73" s="141" t="s">
        <v>9</v>
      </c>
      <c r="E73" s="142"/>
      <c r="F73" s="142"/>
      <c r="G73" s="142"/>
      <c r="H73" s="142"/>
      <c r="I73" s="142"/>
      <c r="J73" s="142"/>
      <c r="K73" s="142"/>
      <c r="L73" s="143"/>
    </row>
    <row r="74" spans="1:12" ht="96" customHeight="1" x14ac:dyDescent="0.25">
      <c r="A74" s="137"/>
      <c r="B74" s="139"/>
      <c r="C74" s="140"/>
      <c r="D74" s="25" t="s">
        <v>31</v>
      </c>
      <c r="E74" s="17" t="s">
        <v>32</v>
      </c>
      <c r="F74" s="18" t="s">
        <v>33</v>
      </c>
      <c r="G74" s="19" t="s">
        <v>13</v>
      </c>
      <c r="H74" s="19" t="s">
        <v>14</v>
      </c>
      <c r="I74" s="19" t="s">
        <v>15</v>
      </c>
      <c r="J74" s="19" t="s">
        <v>128</v>
      </c>
      <c r="K74" s="25" t="s">
        <v>126</v>
      </c>
      <c r="L74" s="28" t="s">
        <v>34</v>
      </c>
    </row>
    <row r="75" spans="1:12" x14ac:dyDescent="0.25">
      <c r="A75" s="50" t="s">
        <v>53</v>
      </c>
      <c r="B75" s="52">
        <f t="shared" ref="B75:B80" si="8">SUM(C75+D75+G75+H75+I75+J75)</f>
        <v>817</v>
      </c>
      <c r="C75" s="22">
        <v>198</v>
      </c>
      <c r="D75" s="52">
        <v>5</v>
      </c>
      <c r="E75" s="52">
        <v>5</v>
      </c>
      <c r="F75" s="52">
        <v>35</v>
      </c>
      <c r="G75" s="11">
        <v>0</v>
      </c>
      <c r="H75" s="23">
        <v>149</v>
      </c>
      <c r="I75" s="23">
        <v>298</v>
      </c>
      <c r="J75" s="52">
        <v>167</v>
      </c>
      <c r="K75" s="65">
        <v>5</v>
      </c>
      <c r="L75" s="52">
        <f t="shared" ref="L75:L80" si="9">C75-F75</f>
        <v>163</v>
      </c>
    </row>
    <row r="76" spans="1:12" x14ac:dyDescent="0.25">
      <c r="A76" s="50" t="s">
        <v>54</v>
      </c>
      <c r="B76" s="52">
        <f t="shared" si="8"/>
        <v>792</v>
      </c>
      <c r="C76" s="22">
        <v>234</v>
      </c>
      <c r="D76" s="52">
        <v>0</v>
      </c>
      <c r="E76" s="52">
        <v>0</v>
      </c>
      <c r="F76" s="52">
        <v>47</v>
      </c>
      <c r="G76" s="11">
        <v>0</v>
      </c>
      <c r="H76" s="23">
        <v>120</v>
      </c>
      <c r="I76" s="23">
        <v>220</v>
      </c>
      <c r="J76" s="52">
        <v>218</v>
      </c>
      <c r="K76" s="22">
        <v>0</v>
      </c>
      <c r="L76" s="24">
        <f t="shared" si="9"/>
        <v>187</v>
      </c>
    </row>
    <row r="77" spans="1:12" x14ac:dyDescent="0.25">
      <c r="A77" s="50" t="s">
        <v>55</v>
      </c>
      <c r="B77" s="52">
        <f t="shared" si="8"/>
        <v>974</v>
      </c>
      <c r="C77" s="22">
        <v>321</v>
      </c>
      <c r="D77" s="52">
        <v>0</v>
      </c>
      <c r="E77" s="52">
        <v>0</v>
      </c>
      <c r="F77" s="52">
        <v>44</v>
      </c>
      <c r="G77" s="11">
        <v>2</v>
      </c>
      <c r="H77" s="23">
        <v>200</v>
      </c>
      <c r="I77" s="23">
        <v>145</v>
      </c>
      <c r="J77" s="52">
        <v>306</v>
      </c>
      <c r="K77" s="22">
        <v>0</v>
      </c>
      <c r="L77" s="24">
        <f t="shared" si="9"/>
        <v>277</v>
      </c>
    </row>
    <row r="78" spans="1:12" x14ac:dyDescent="0.25">
      <c r="A78" s="50" t="s">
        <v>56</v>
      </c>
      <c r="B78" s="52">
        <f t="shared" si="8"/>
        <v>505</v>
      </c>
      <c r="C78" s="22">
        <v>246</v>
      </c>
      <c r="D78" s="52">
        <v>0</v>
      </c>
      <c r="E78" s="52">
        <v>0</v>
      </c>
      <c r="F78" s="52">
        <v>15</v>
      </c>
      <c r="G78" s="11">
        <v>0</v>
      </c>
      <c r="H78" s="23">
        <v>43</v>
      </c>
      <c r="I78" s="23">
        <v>155</v>
      </c>
      <c r="J78" s="52">
        <v>61</v>
      </c>
      <c r="K78" s="22">
        <v>0</v>
      </c>
      <c r="L78" s="24">
        <f t="shared" si="9"/>
        <v>231</v>
      </c>
    </row>
    <row r="79" spans="1:12" x14ac:dyDescent="0.25">
      <c r="A79" s="50" t="s">
        <v>57</v>
      </c>
      <c r="B79" s="52">
        <f t="shared" si="8"/>
        <v>610</v>
      </c>
      <c r="C79" s="22">
        <v>256</v>
      </c>
      <c r="D79" s="52">
        <v>0</v>
      </c>
      <c r="E79" s="52">
        <v>0</v>
      </c>
      <c r="F79" s="52">
        <v>39</v>
      </c>
      <c r="G79" s="11">
        <v>0</v>
      </c>
      <c r="H79" s="23">
        <v>76</v>
      </c>
      <c r="I79" s="23">
        <v>120</v>
      </c>
      <c r="J79" s="52">
        <v>158</v>
      </c>
      <c r="K79" s="22">
        <v>0</v>
      </c>
      <c r="L79" s="24">
        <f t="shared" si="9"/>
        <v>217</v>
      </c>
    </row>
    <row r="80" spans="1:12" x14ac:dyDescent="0.25">
      <c r="A80" s="50" t="s">
        <v>58</v>
      </c>
      <c r="B80" s="52">
        <f t="shared" si="8"/>
        <v>572</v>
      </c>
      <c r="C80" s="22">
        <v>245</v>
      </c>
      <c r="D80" s="52">
        <v>0</v>
      </c>
      <c r="E80" s="52">
        <v>0</v>
      </c>
      <c r="F80" s="52">
        <v>11</v>
      </c>
      <c r="G80" s="11">
        <v>0</v>
      </c>
      <c r="H80" s="23">
        <v>40</v>
      </c>
      <c r="I80" s="23">
        <v>145</v>
      </c>
      <c r="J80" s="52">
        <v>142</v>
      </c>
      <c r="K80" s="22">
        <v>0</v>
      </c>
      <c r="L80" s="24">
        <f t="shared" si="9"/>
        <v>234</v>
      </c>
    </row>
    <row r="81" spans="1:16" x14ac:dyDescent="0.25">
      <c r="A81" s="77" t="s">
        <v>43</v>
      </c>
      <c r="B81" s="78">
        <f t="shared" ref="B81:H81" si="10">SUM(B75:B80)</f>
        <v>4270</v>
      </c>
      <c r="C81" s="78">
        <f t="shared" si="10"/>
        <v>1500</v>
      </c>
      <c r="D81" s="78">
        <f t="shared" si="10"/>
        <v>5</v>
      </c>
      <c r="E81" s="78">
        <f t="shared" si="10"/>
        <v>5</v>
      </c>
      <c r="F81" s="78">
        <f t="shared" si="10"/>
        <v>191</v>
      </c>
      <c r="G81" s="78">
        <f t="shared" si="10"/>
        <v>2</v>
      </c>
      <c r="H81" s="79">
        <f t="shared" si="10"/>
        <v>628</v>
      </c>
      <c r="I81" s="78">
        <f>SUM(I75:I80)</f>
        <v>1083</v>
      </c>
      <c r="J81" s="78">
        <f>SUM(J75:J80)</f>
        <v>1052</v>
      </c>
      <c r="K81" s="78">
        <f>SUM(K75:K80)</f>
        <v>5</v>
      </c>
      <c r="L81" s="78">
        <f>SUM(L75:L80)</f>
        <v>1309</v>
      </c>
    </row>
    <row r="82" spans="1:16" x14ac:dyDescent="0.25">
      <c r="A82" s="5"/>
      <c r="B82" s="5"/>
      <c r="C82" s="5"/>
      <c r="D82" s="16"/>
      <c r="E82" s="16"/>
      <c r="F82" s="16"/>
      <c r="G82" s="16"/>
      <c r="H82" s="16"/>
      <c r="I82" s="2"/>
      <c r="J82" s="2"/>
      <c r="K82" s="2"/>
      <c r="L82" s="2"/>
    </row>
    <row r="83" spans="1:16" ht="15.75" x14ac:dyDescent="0.25">
      <c r="A83" s="29" t="s">
        <v>59</v>
      </c>
      <c r="B83" s="29"/>
      <c r="C83" s="29"/>
      <c r="D83" s="30"/>
      <c r="E83" s="30"/>
      <c r="F83" s="30"/>
      <c r="G83" s="30"/>
      <c r="H83" s="30"/>
      <c r="I83" s="30"/>
      <c r="J83" s="30"/>
      <c r="K83" s="30"/>
      <c r="L83" s="30"/>
    </row>
    <row r="84" spans="1:16" ht="15.75" x14ac:dyDescent="0.25">
      <c r="A84" s="29"/>
      <c r="B84" s="29"/>
      <c r="C84" s="29"/>
      <c r="D84" s="30"/>
      <c r="E84" s="30"/>
      <c r="F84" s="30"/>
      <c r="G84" s="30"/>
      <c r="H84" s="30"/>
      <c r="I84" s="30"/>
      <c r="J84" s="30"/>
      <c r="K84" s="30"/>
      <c r="L84" s="30"/>
    </row>
    <row r="85" spans="1:16" x14ac:dyDescent="0.25">
      <c r="A85" s="126" t="s">
        <v>6</v>
      </c>
      <c r="B85" s="128" t="s">
        <v>60</v>
      </c>
      <c r="C85" s="129"/>
      <c r="D85" s="129"/>
      <c r="E85" s="129"/>
      <c r="F85" s="130"/>
      <c r="G85" s="66"/>
      <c r="H85" s="30"/>
      <c r="I85" s="30"/>
      <c r="J85" s="30"/>
      <c r="K85" s="30"/>
      <c r="L85" s="31"/>
    </row>
    <row r="86" spans="1:16" ht="45" customHeight="1" x14ac:dyDescent="0.25">
      <c r="A86" s="127"/>
      <c r="B86" s="9" t="s">
        <v>61</v>
      </c>
      <c r="C86" s="9" t="s">
        <v>62</v>
      </c>
      <c r="D86" s="33" t="s">
        <v>63</v>
      </c>
      <c r="E86" s="33" t="s">
        <v>64</v>
      </c>
      <c r="F86" s="34" t="s">
        <v>65</v>
      </c>
      <c r="G86" s="30"/>
      <c r="H86" s="30"/>
      <c r="I86" s="30"/>
      <c r="J86" s="30"/>
      <c r="K86" s="31"/>
      <c r="L86" s="32"/>
    </row>
    <row r="87" spans="1:16" x14ac:dyDescent="0.25">
      <c r="A87" s="35" t="s">
        <v>17</v>
      </c>
      <c r="B87" s="36">
        <v>105.7692</v>
      </c>
      <c r="C87" s="37">
        <v>555.58000000000004</v>
      </c>
      <c r="D87" s="38">
        <f>70*150</f>
        <v>10500</v>
      </c>
      <c r="E87" s="11">
        <v>3</v>
      </c>
      <c r="F87" s="11">
        <v>1.9</v>
      </c>
      <c r="G87" s="30"/>
      <c r="H87" s="30"/>
      <c r="I87" s="30"/>
      <c r="J87" s="30" t="s">
        <v>133</v>
      </c>
      <c r="L87" s="32"/>
      <c r="M87" s="31" t="s">
        <v>134</v>
      </c>
    </row>
    <row r="88" spans="1:16" x14ac:dyDescent="0.25">
      <c r="A88" s="35" t="s">
        <v>18</v>
      </c>
      <c r="B88" s="36">
        <v>76.226200000000006</v>
      </c>
      <c r="C88" s="37">
        <v>282.27999999999997</v>
      </c>
      <c r="D88" s="38">
        <f>50*150</f>
        <v>7500</v>
      </c>
      <c r="E88" s="12">
        <v>2</v>
      </c>
      <c r="F88" s="12">
        <v>0.11</v>
      </c>
      <c r="G88" s="30"/>
      <c r="H88" s="30"/>
      <c r="I88" s="30"/>
      <c r="K88" s="31"/>
      <c r="L88" s="32" t="s">
        <v>139</v>
      </c>
      <c r="M88" t="s">
        <v>62</v>
      </c>
      <c r="N88" t="s">
        <v>140</v>
      </c>
      <c r="O88" t="s">
        <v>141</v>
      </c>
      <c r="P88" t="s">
        <v>142</v>
      </c>
    </row>
    <row r="89" spans="1:16" x14ac:dyDescent="0.25">
      <c r="A89" s="35" t="s">
        <v>19</v>
      </c>
      <c r="B89" s="36">
        <v>48.465600000000002</v>
      </c>
      <c r="C89" s="37">
        <v>515.80999999999995</v>
      </c>
      <c r="D89" s="38">
        <f>35*150</f>
        <v>5250</v>
      </c>
      <c r="E89" s="12">
        <v>0.05</v>
      </c>
      <c r="F89" s="12">
        <v>0.13</v>
      </c>
      <c r="G89" s="30"/>
      <c r="H89" s="30"/>
      <c r="I89" s="30"/>
      <c r="J89" s="30" t="s">
        <v>135</v>
      </c>
      <c r="K89" s="31"/>
      <c r="L89" s="32">
        <f>SUM(B87:B99)</f>
        <v>3303.2222000000002</v>
      </c>
      <c r="M89">
        <f>SUM(C87:C99)</f>
        <v>6325.56</v>
      </c>
      <c r="N89">
        <f>SUM(D87:D99)</f>
        <v>139050</v>
      </c>
      <c r="O89">
        <f>SUM(E87:E99)</f>
        <v>10.676</v>
      </c>
      <c r="P89">
        <f>SUM(F87:F99)</f>
        <v>10.899999999999999</v>
      </c>
    </row>
    <row r="90" spans="1:16" x14ac:dyDescent="0.25">
      <c r="A90" s="35" t="s">
        <v>20</v>
      </c>
      <c r="B90" s="36">
        <v>106.089</v>
      </c>
      <c r="C90" s="37">
        <v>315.27999999999997</v>
      </c>
      <c r="D90" s="38">
        <f>55*150</f>
        <v>8250</v>
      </c>
      <c r="E90" s="12">
        <v>0</v>
      </c>
      <c r="F90" s="12">
        <v>1</v>
      </c>
      <c r="G90" s="30"/>
      <c r="H90" s="30"/>
      <c r="I90" s="30"/>
      <c r="J90" s="30" t="s">
        <v>136</v>
      </c>
      <c r="K90" s="31"/>
      <c r="L90" s="32">
        <f>SUM(B116:B121)</f>
        <v>9.8046000000000006</v>
      </c>
      <c r="M90">
        <f>SUM(C116:C121)</f>
        <v>713.17</v>
      </c>
      <c r="N90">
        <f>SUM(D116:D121)</f>
        <v>92850</v>
      </c>
      <c r="O90">
        <f>SUM(E116:E121)</f>
        <v>4.0540000000000003</v>
      </c>
      <c r="P90">
        <f>SUM(F116:F121)</f>
        <v>5.3999999999999995</v>
      </c>
    </row>
    <row r="91" spans="1:16" x14ac:dyDescent="0.25">
      <c r="A91" s="35" t="s">
        <v>21</v>
      </c>
      <c r="B91" s="36">
        <v>156.06899999999999</v>
      </c>
      <c r="C91" s="39">
        <v>1187.6300000000001</v>
      </c>
      <c r="D91" s="38">
        <f>60*150</f>
        <v>9000</v>
      </c>
      <c r="E91" s="12">
        <v>0</v>
      </c>
      <c r="F91" s="12">
        <v>1.3</v>
      </c>
      <c r="G91" s="30"/>
      <c r="H91" s="30"/>
      <c r="I91" s="30"/>
      <c r="J91" s="30" t="s">
        <v>137</v>
      </c>
      <c r="K91" s="31"/>
      <c r="L91" s="32">
        <f>SUM(B100:B106)</f>
        <v>0</v>
      </c>
      <c r="M91">
        <f>SUM(C100:C106)</f>
        <v>1174.69</v>
      </c>
      <c r="N91">
        <f>SUM(D100:D106)</f>
        <v>63450</v>
      </c>
      <c r="O91">
        <f>SUM(E100:E106)</f>
        <v>1.56</v>
      </c>
      <c r="P91">
        <f>SUM(F100:F106)</f>
        <v>3.9299999999999997</v>
      </c>
    </row>
    <row r="92" spans="1:16" x14ac:dyDescent="0.25">
      <c r="A92" s="35" t="s">
        <v>22</v>
      </c>
      <c r="B92" s="36">
        <v>186.38339999999999</v>
      </c>
      <c r="C92" s="37">
        <v>406.72</v>
      </c>
      <c r="D92" s="38">
        <f>160*150</f>
        <v>24000</v>
      </c>
      <c r="E92" s="12">
        <v>0.02</v>
      </c>
      <c r="F92" s="12">
        <v>0.5</v>
      </c>
      <c r="G92" s="30"/>
      <c r="H92" s="30"/>
      <c r="I92" s="30"/>
      <c r="J92" s="30" t="s">
        <v>138</v>
      </c>
      <c r="K92" s="31"/>
      <c r="L92" s="32">
        <f>SUM(B107:B115)</f>
        <v>0</v>
      </c>
      <c r="M92">
        <f>SUM(C107:C115)</f>
        <v>863.12</v>
      </c>
      <c r="N92">
        <f>SUM(D107:D115)</f>
        <v>79650</v>
      </c>
      <c r="O92">
        <f>SUM(E107:E115)</f>
        <v>0.97</v>
      </c>
      <c r="P92">
        <f>SUM(F107:F115)</f>
        <v>7.0200000000000005</v>
      </c>
    </row>
    <row r="93" spans="1:16" x14ac:dyDescent="0.25">
      <c r="A93" s="35" t="s">
        <v>23</v>
      </c>
      <c r="B93" s="36">
        <v>97.772999999999996</v>
      </c>
      <c r="C93" s="37">
        <v>797.61</v>
      </c>
      <c r="D93" s="38">
        <f>87*150</f>
        <v>13050</v>
      </c>
      <c r="E93" s="12">
        <v>1.1000000000000001</v>
      </c>
      <c r="F93" s="12">
        <v>1.8</v>
      </c>
      <c r="G93" s="30"/>
      <c r="H93" s="30"/>
      <c r="I93" s="30"/>
      <c r="J93" s="30"/>
      <c r="K93" s="31"/>
      <c r="L93" s="32"/>
    </row>
    <row r="94" spans="1:16" x14ac:dyDescent="0.25">
      <c r="A94" s="35" t="s">
        <v>24</v>
      </c>
      <c r="B94" s="39">
        <v>1887.18</v>
      </c>
      <c r="C94" s="40">
        <v>1151.07</v>
      </c>
      <c r="D94" s="38">
        <f>150*150</f>
        <v>22500</v>
      </c>
      <c r="E94" s="12">
        <v>1</v>
      </c>
      <c r="F94" s="12">
        <v>2</v>
      </c>
      <c r="G94" s="30"/>
      <c r="H94" s="30"/>
      <c r="I94" s="30"/>
      <c r="J94" s="30"/>
      <c r="K94" s="31"/>
      <c r="L94" s="32"/>
    </row>
    <row r="95" spans="1:16" x14ac:dyDescent="0.25">
      <c r="A95" s="35" t="s">
        <v>25</v>
      </c>
      <c r="B95" s="37">
        <v>522.04</v>
      </c>
      <c r="C95" s="40">
        <v>504.85</v>
      </c>
      <c r="D95" s="38">
        <f>35*150</f>
        <v>5250</v>
      </c>
      <c r="E95" s="12">
        <v>0.3</v>
      </c>
      <c r="F95" s="12">
        <v>0.8</v>
      </c>
      <c r="G95" s="30"/>
      <c r="H95" s="30"/>
      <c r="I95" s="30"/>
      <c r="J95" s="30"/>
      <c r="K95" s="31"/>
      <c r="L95" s="32"/>
    </row>
    <row r="96" spans="1:16" x14ac:dyDescent="0.25">
      <c r="A96" s="35" t="s">
        <v>26</v>
      </c>
      <c r="B96" s="36">
        <v>47.650799999999997</v>
      </c>
      <c r="C96" s="37">
        <v>373.55</v>
      </c>
      <c r="D96" s="38">
        <f>90*150</f>
        <v>13500</v>
      </c>
      <c r="E96" s="12">
        <v>6.0000000000000001E-3</v>
      </c>
      <c r="F96" s="12">
        <v>0.32</v>
      </c>
      <c r="G96" s="30"/>
      <c r="H96" s="30"/>
      <c r="I96" s="30"/>
      <c r="J96" s="30"/>
      <c r="K96" s="31"/>
      <c r="L96" s="32"/>
    </row>
    <row r="97" spans="1:12" x14ac:dyDescent="0.25">
      <c r="A97" s="35" t="s">
        <v>27</v>
      </c>
      <c r="B97" s="12">
        <v>0</v>
      </c>
      <c r="C97" s="37">
        <v>33.4</v>
      </c>
      <c r="D97" s="38">
        <f>60*150</f>
        <v>9000</v>
      </c>
      <c r="E97" s="12">
        <v>0</v>
      </c>
      <c r="F97" s="12">
        <v>0.54</v>
      </c>
      <c r="G97" s="30"/>
      <c r="H97" s="30"/>
      <c r="I97" s="30"/>
      <c r="J97" s="30"/>
      <c r="K97" s="31"/>
      <c r="L97" s="32"/>
    </row>
    <row r="98" spans="1:12" x14ac:dyDescent="0.25">
      <c r="A98" s="41" t="s">
        <v>28</v>
      </c>
      <c r="B98" s="42">
        <v>17.613</v>
      </c>
      <c r="C98" s="43">
        <v>145.16</v>
      </c>
      <c r="D98" s="38">
        <f>75*150</f>
        <v>11250</v>
      </c>
      <c r="E98" s="11">
        <v>0.2</v>
      </c>
      <c r="F98" s="11">
        <v>0.5</v>
      </c>
      <c r="G98" s="30"/>
      <c r="H98" s="30"/>
      <c r="I98" s="30"/>
      <c r="J98" s="30"/>
      <c r="K98" s="31"/>
      <c r="L98" s="32"/>
    </row>
    <row r="99" spans="1:12" x14ac:dyDescent="0.25">
      <c r="A99" s="41" t="s">
        <v>29</v>
      </c>
      <c r="B99" s="70">
        <v>51.963000000000001</v>
      </c>
      <c r="C99" s="71">
        <v>56.62</v>
      </c>
      <c r="D99" s="38"/>
      <c r="E99" s="11">
        <v>3</v>
      </c>
      <c r="F99" s="11">
        <v>0</v>
      </c>
      <c r="G99" s="30"/>
      <c r="H99" s="30"/>
      <c r="I99" s="30"/>
      <c r="J99" s="30"/>
      <c r="K99" s="31"/>
      <c r="L99" s="32"/>
    </row>
    <row r="100" spans="1:12" x14ac:dyDescent="0.25">
      <c r="A100" s="41" t="s">
        <v>45</v>
      </c>
      <c r="B100" s="11">
        <v>0</v>
      </c>
      <c r="C100" s="43">
        <v>191.9</v>
      </c>
      <c r="D100" s="38">
        <f>129*150</f>
        <v>19350</v>
      </c>
      <c r="E100" s="11">
        <v>0</v>
      </c>
      <c r="F100" s="11">
        <v>0.37</v>
      </c>
      <c r="G100" s="30"/>
      <c r="H100" s="30"/>
      <c r="I100" s="30"/>
      <c r="J100" s="30"/>
      <c r="K100" s="31"/>
      <c r="L100" s="32"/>
    </row>
    <row r="101" spans="1:12" x14ac:dyDescent="0.25">
      <c r="A101" s="41" t="s">
        <v>46</v>
      </c>
      <c r="B101" s="11">
        <v>0</v>
      </c>
      <c r="C101" s="43">
        <v>185.31</v>
      </c>
      <c r="D101" s="38">
        <f>53*150</f>
        <v>7950</v>
      </c>
      <c r="E101" s="11">
        <v>0</v>
      </c>
      <c r="F101" s="11">
        <v>1</v>
      </c>
      <c r="G101" s="30"/>
      <c r="H101" s="30"/>
      <c r="I101" s="30"/>
      <c r="J101" s="30"/>
      <c r="K101" s="31"/>
      <c r="L101" s="32"/>
    </row>
    <row r="102" spans="1:12" x14ac:dyDescent="0.25">
      <c r="A102" s="41" t="s">
        <v>47</v>
      </c>
      <c r="B102" s="11">
        <v>0</v>
      </c>
      <c r="C102" s="43">
        <v>111.56</v>
      </c>
      <c r="D102" s="38">
        <f>20*150</f>
        <v>3000</v>
      </c>
      <c r="E102" s="11">
        <v>0.1</v>
      </c>
      <c r="F102" s="11">
        <v>0.3</v>
      </c>
      <c r="G102" s="30"/>
      <c r="H102" s="30"/>
      <c r="I102" s="30"/>
      <c r="J102" s="30"/>
      <c r="K102" s="31"/>
      <c r="L102" s="32"/>
    </row>
    <row r="103" spans="1:12" x14ac:dyDescent="0.25">
      <c r="A103" s="41" t="s">
        <v>48</v>
      </c>
      <c r="B103" s="11">
        <v>0</v>
      </c>
      <c r="C103" s="43">
        <v>180.14</v>
      </c>
      <c r="D103" s="38">
        <f>34*150</f>
        <v>5100</v>
      </c>
      <c r="E103" s="11">
        <v>0.5</v>
      </c>
      <c r="F103" s="44">
        <v>0.2</v>
      </c>
      <c r="G103" s="30"/>
      <c r="H103" s="30"/>
      <c r="I103" s="30"/>
      <c r="J103" s="30"/>
      <c r="K103" s="31"/>
      <c r="L103" s="32"/>
    </row>
    <row r="104" spans="1:12" x14ac:dyDescent="0.25">
      <c r="A104" s="41" t="s">
        <v>41</v>
      </c>
      <c r="B104" s="11">
        <v>0</v>
      </c>
      <c r="C104" s="43">
        <v>208.16</v>
      </c>
      <c r="D104" s="38">
        <f>64*150</f>
        <v>9600</v>
      </c>
      <c r="E104" s="11">
        <v>0.4</v>
      </c>
      <c r="F104" s="11">
        <v>0.15</v>
      </c>
      <c r="G104" s="30"/>
      <c r="H104" s="30"/>
      <c r="I104" s="30"/>
      <c r="J104" s="30"/>
      <c r="K104" s="31"/>
      <c r="L104" s="32"/>
    </row>
    <row r="105" spans="1:12" x14ac:dyDescent="0.25">
      <c r="A105" s="41" t="s">
        <v>49</v>
      </c>
      <c r="B105" s="11">
        <v>0</v>
      </c>
      <c r="C105" s="43">
        <v>179.48</v>
      </c>
      <c r="D105" s="38">
        <f>43*150</f>
        <v>6450</v>
      </c>
      <c r="E105" s="11">
        <v>0.5</v>
      </c>
      <c r="F105" s="11">
        <v>0.11</v>
      </c>
      <c r="G105" s="30"/>
      <c r="H105" s="30"/>
      <c r="I105" s="30"/>
      <c r="J105" s="30"/>
      <c r="K105" s="31"/>
      <c r="L105" s="32"/>
    </row>
    <row r="106" spans="1:12" x14ac:dyDescent="0.25">
      <c r="A106" s="41" t="s">
        <v>50</v>
      </c>
      <c r="B106" s="11">
        <v>0</v>
      </c>
      <c r="C106" s="43">
        <v>118.14</v>
      </c>
      <c r="D106" s="38">
        <f>80*150</f>
        <v>12000</v>
      </c>
      <c r="E106" s="11">
        <v>0.06</v>
      </c>
      <c r="F106" s="11">
        <v>1.8</v>
      </c>
      <c r="G106" s="30"/>
      <c r="H106" s="30"/>
      <c r="I106" s="30"/>
      <c r="J106" s="30"/>
      <c r="K106" s="31"/>
      <c r="L106" s="32"/>
    </row>
    <row r="107" spans="1:12" x14ac:dyDescent="0.25">
      <c r="A107" s="41" t="s">
        <v>35</v>
      </c>
      <c r="B107" s="11">
        <v>0</v>
      </c>
      <c r="C107" s="43">
        <v>187.51</v>
      </c>
      <c r="D107" s="38">
        <f>218*150</f>
        <v>32700</v>
      </c>
      <c r="E107" s="11">
        <v>0</v>
      </c>
      <c r="F107" s="11">
        <v>0</v>
      </c>
      <c r="G107" s="30"/>
      <c r="H107" s="30"/>
      <c r="I107" s="30"/>
      <c r="J107" s="30"/>
      <c r="K107" s="31"/>
      <c r="L107" s="32"/>
    </row>
    <row r="108" spans="1:12" x14ac:dyDescent="0.25">
      <c r="A108" s="41" t="s">
        <v>22</v>
      </c>
      <c r="B108" s="11">
        <v>0</v>
      </c>
      <c r="C108" s="43">
        <v>59.57</v>
      </c>
      <c r="D108" s="38">
        <f>27*150</f>
        <v>4050</v>
      </c>
      <c r="E108" s="11">
        <v>0.01</v>
      </c>
      <c r="F108" s="11">
        <v>0.3</v>
      </c>
      <c r="G108" s="30"/>
      <c r="H108" s="30"/>
      <c r="I108" s="30"/>
      <c r="J108" s="30"/>
      <c r="K108" s="31"/>
      <c r="L108" s="32"/>
    </row>
    <row r="109" spans="1:12" x14ac:dyDescent="0.25">
      <c r="A109" s="41" t="s">
        <v>36</v>
      </c>
      <c r="B109" s="11">
        <v>0</v>
      </c>
      <c r="C109" s="43">
        <v>237.31</v>
      </c>
      <c r="D109" s="38">
        <f>49*150</f>
        <v>7350</v>
      </c>
      <c r="E109" s="11">
        <v>0.02</v>
      </c>
      <c r="F109" s="11">
        <v>0.02</v>
      </c>
      <c r="G109" s="30"/>
      <c r="H109" s="30"/>
      <c r="I109" s="30"/>
      <c r="J109" s="30"/>
      <c r="K109" s="31"/>
      <c r="L109" s="32"/>
    </row>
    <row r="110" spans="1:12" x14ac:dyDescent="0.25">
      <c r="A110" s="41" t="s">
        <v>37</v>
      </c>
      <c r="B110" s="11">
        <v>0</v>
      </c>
      <c r="C110" s="43">
        <v>56.49</v>
      </c>
      <c r="D110" s="38">
        <f>24*150</f>
        <v>3600</v>
      </c>
      <c r="E110" s="11">
        <v>0.3</v>
      </c>
      <c r="F110" s="11">
        <v>4</v>
      </c>
      <c r="G110" s="30"/>
      <c r="H110" s="30"/>
      <c r="I110" s="30"/>
      <c r="J110" s="30"/>
      <c r="K110" s="31"/>
      <c r="L110" s="32"/>
    </row>
    <row r="111" spans="1:12" x14ac:dyDescent="0.25">
      <c r="A111" s="41" t="s">
        <v>38</v>
      </c>
      <c r="B111" s="11">
        <v>0</v>
      </c>
      <c r="C111" s="43">
        <v>45.37</v>
      </c>
      <c r="D111" s="38">
        <f>59*150</f>
        <v>8850</v>
      </c>
      <c r="E111" s="11">
        <v>0.01</v>
      </c>
      <c r="F111" s="11">
        <v>0.2</v>
      </c>
      <c r="G111" s="30"/>
      <c r="H111" s="30"/>
      <c r="I111" s="30"/>
      <c r="J111" s="30"/>
      <c r="K111" s="31"/>
      <c r="L111" s="32"/>
    </row>
    <row r="112" spans="1:12" x14ac:dyDescent="0.25">
      <c r="A112" s="41" t="s">
        <v>39</v>
      </c>
      <c r="B112" s="11">
        <v>0</v>
      </c>
      <c r="C112" s="43">
        <v>137.49</v>
      </c>
      <c r="D112" s="38">
        <f>66*150</f>
        <v>9900</v>
      </c>
      <c r="E112" s="11">
        <v>0.2</v>
      </c>
      <c r="F112" s="11">
        <v>0.3</v>
      </c>
      <c r="G112" s="30"/>
      <c r="H112" s="30"/>
      <c r="I112" s="30"/>
      <c r="J112" s="30"/>
      <c r="K112" s="31"/>
      <c r="L112" s="32"/>
    </row>
    <row r="113" spans="1:12" x14ac:dyDescent="0.25">
      <c r="A113" s="41" t="s">
        <v>40</v>
      </c>
      <c r="B113" s="11">
        <v>0</v>
      </c>
      <c r="C113" s="43">
        <v>118.96</v>
      </c>
      <c r="D113" s="38">
        <f>59*150</f>
        <v>8850</v>
      </c>
      <c r="E113" s="11">
        <v>0.18</v>
      </c>
      <c r="F113" s="11">
        <v>2.2000000000000002</v>
      </c>
      <c r="G113" s="30"/>
      <c r="H113" s="30"/>
      <c r="I113" s="30"/>
      <c r="J113" s="30"/>
      <c r="K113" s="31"/>
      <c r="L113" s="32"/>
    </row>
    <row r="114" spans="1:12" x14ac:dyDescent="0.25">
      <c r="A114" s="35" t="s">
        <v>41</v>
      </c>
      <c r="B114" s="12">
        <v>0</v>
      </c>
      <c r="C114" s="37">
        <v>20.420000000000002</v>
      </c>
      <c r="D114" s="38">
        <f>29*150</f>
        <v>4350</v>
      </c>
      <c r="E114" s="12">
        <v>0.25</v>
      </c>
      <c r="F114" s="12">
        <v>0</v>
      </c>
      <c r="G114" s="30"/>
      <c r="H114" s="30"/>
      <c r="I114" s="30"/>
      <c r="J114" s="30"/>
      <c r="K114" s="31"/>
      <c r="L114" s="32"/>
    </row>
    <row r="115" spans="1:12" x14ac:dyDescent="0.25">
      <c r="A115" s="35" t="s">
        <v>42</v>
      </c>
      <c r="B115" s="12">
        <v>0</v>
      </c>
      <c r="C115" s="37">
        <v>0</v>
      </c>
      <c r="D115" s="38">
        <v>0</v>
      </c>
      <c r="E115" s="12">
        <v>0</v>
      </c>
      <c r="F115" s="12">
        <v>0</v>
      </c>
      <c r="G115" s="30"/>
      <c r="H115" s="30"/>
      <c r="I115" s="30"/>
      <c r="J115" s="30"/>
      <c r="K115" s="31"/>
      <c r="L115" s="32"/>
    </row>
    <row r="116" spans="1:12" x14ac:dyDescent="0.25">
      <c r="A116" s="35" t="s">
        <v>53</v>
      </c>
      <c r="B116" s="12">
        <v>0</v>
      </c>
      <c r="C116" s="37">
        <v>91.5</v>
      </c>
      <c r="D116" s="38">
        <f>149*150</f>
        <v>22350</v>
      </c>
      <c r="E116" s="12">
        <v>0.1</v>
      </c>
      <c r="F116" s="12">
        <v>0.05</v>
      </c>
      <c r="G116" s="30"/>
      <c r="H116" s="30"/>
      <c r="I116" s="30"/>
      <c r="J116" s="30"/>
      <c r="K116" s="31"/>
      <c r="L116" s="32"/>
    </row>
    <row r="117" spans="1:12" x14ac:dyDescent="0.25">
      <c r="A117" s="35" t="s">
        <v>54</v>
      </c>
      <c r="B117" s="36">
        <v>9.8046000000000006</v>
      </c>
      <c r="C117" s="37">
        <v>184.75</v>
      </c>
      <c r="D117" s="38">
        <f>120*150</f>
        <v>18000</v>
      </c>
      <c r="E117" s="12">
        <v>1</v>
      </c>
      <c r="F117" s="12">
        <v>0</v>
      </c>
      <c r="G117" s="30"/>
      <c r="H117" s="30"/>
      <c r="I117" s="30"/>
      <c r="J117" s="30"/>
      <c r="K117" s="31"/>
      <c r="L117" s="32"/>
    </row>
    <row r="118" spans="1:12" x14ac:dyDescent="0.25">
      <c r="A118" s="35" t="s">
        <v>55</v>
      </c>
      <c r="B118" s="45">
        <v>0</v>
      </c>
      <c r="C118" s="37">
        <v>261.20999999999998</v>
      </c>
      <c r="D118" s="38">
        <f>200*150</f>
        <v>30000</v>
      </c>
      <c r="E118" s="12">
        <v>2.4</v>
      </c>
      <c r="F118" s="12">
        <v>5</v>
      </c>
      <c r="G118" s="30"/>
      <c r="H118" s="30"/>
      <c r="I118" s="30"/>
      <c r="J118" s="30"/>
      <c r="K118" s="31"/>
      <c r="L118" s="32"/>
    </row>
    <row r="119" spans="1:12" x14ac:dyDescent="0.25">
      <c r="A119" s="35" t="s">
        <v>56</v>
      </c>
      <c r="B119" s="12">
        <v>0</v>
      </c>
      <c r="C119" s="37">
        <v>20.03</v>
      </c>
      <c r="D119" s="38">
        <f>34*150</f>
        <v>5100</v>
      </c>
      <c r="E119" s="12">
        <v>0.5</v>
      </c>
      <c r="F119" s="12">
        <v>0.2</v>
      </c>
      <c r="G119" s="30"/>
      <c r="H119" s="30"/>
      <c r="I119" s="30"/>
      <c r="J119" s="30"/>
      <c r="K119" s="31"/>
      <c r="L119" s="32"/>
    </row>
    <row r="120" spans="1:12" x14ac:dyDescent="0.25">
      <c r="A120" s="35" t="s">
        <v>57</v>
      </c>
      <c r="B120" s="12">
        <v>0</v>
      </c>
      <c r="C120" s="37">
        <v>122.01</v>
      </c>
      <c r="D120" s="38">
        <f>76*150</f>
        <v>11400</v>
      </c>
      <c r="E120" s="12">
        <v>0.03</v>
      </c>
      <c r="F120" s="12">
        <v>0.1</v>
      </c>
      <c r="G120" s="30"/>
      <c r="H120" s="30"/>
      <c r="I120" s="30"/>
      <c r="J120" s="30"/>
      <c r="K120" s="31"/>
      <c r="L120" s="32"/>
    </row>
    <row r="121" spans="1:12" x14ac:dyDescent="0.25">
      <c r="A121" s="35" t="s">
        <v>58</v>
      </c>
      <c r="B121" s="12">
        <v>0</v>
      </c>
      <c r="C121" s="37">
        <v>33.67</v>
      </c>
      <c r="D121" s="38">
        <f>40*150</f>
        <v>6000</v>
      </c>
      <c r="E121" s="12">
        <v>2.4E-2</v>
      </c>
      <c r="F121" s="12">
        <v>0.05</v>
      </c>
      <c r="G121" s="30"/>
      <c r="H121" s="30"/>
      <c r="I121" s="30"/>
      <c r="J121" s="30"/>
      <c r="K121" s="31"/>
      <c r="L121" s="32"/>
    </row>
    <row r="122" spans="1:12" x14ac:dyDescent="0.25">
      <c r="A122" s="75" t="s">
        <v>130</v>
      </c>
      <c r="B122" s="76">
        <f>SUM(B87:B121)</f>
        <v>3313.0268000000001</v>
      </c>
      <c r="C122" s="76">
        <f>SUM(C87:C121)</f>
        <v>9076.5400000000009</v>
      </c>
      <c r="D122" s="76">
        <f>SUM(D87:D121)</f>
        <v>375000</v>
      </c>
      <c r="E122" s="76">
        <f>SUM(E87:E121)</f>
        <v>17.260000000000002</v>
      </c>
      <c r="F122" s="76">
        <f>SUM(F87:F121)</f>
        <v>27.25</v>
      </c>
      <c r="G122" s="30"/>
      <c r="H122" s="30"/>
      <c r="I122" s="30"/>
      <c r="J122" s="30"/>
      <c r="K122" s="31"/>
      <c r="L122" s="32"/>
    </row>
    <row r="123" spans="1:12" x14ac:dyDescent="0.25">
      <c r="A123" s="67"/>
      <c r="B123" s="67"/>
      <c r="C123" s="67"/>
      <c r="D123" s="67"/>
      <c r="E123" s="67"/>
      <c r="F123" s="67"/>
      <c r="G123" s="67"/>
      <c r="H123" s="67"/>
      <c r="I123" s="67"/>
      <c r="J123" s="30"/>
      <c r="K123" s="30"/>
      <c r="L123" s="30"/>
    </row>
    <row r="124" spans="1:12" ht="15.75" x14ac:dyDescent="0.25">
      <c r="A124" s="29" t="s">
        <v>66</v>
      </c>
      <c r="B124" s="29"/>
      <c r="C124" s="29"/>
      <c r="D124" s="30"/>
      <c r="E124" s="30"/>
      <c r="F124" s="30"/>
      <c r="G124" s="30"/>
      <c r="H124" s="30"/>
      <c r="I124" s="30"/>
      <c r="J124" s="30"/>
      <c r="K124" s="30"/>
      <c r="L124" s="30"/>
    </row>
    <row r="125" spans="1:12" x14ac:dyDescent="0.25">
      <c r="A125" s="31"/>
      <c r="B125" s="31"/>
      <c r="C125" s="31"/>
      <c r="D125" s="30"/>
      <c r="E125" s="30"/>
      <c r="F125" s="30"/>
      <c r="G125" s="30"/>
      <c r="H125" s="30"/>
      <c r="I125" s="30"/>
      <c r="J125" s="30"/>
      <c r="K125" s="30"/>
      <c r="L125" s="30"/>
    </row>
    <row r="126" spans="1:12" x14ac:dyDescent="0.25">
      <c r="A126" s="131" t="s">
        <v>6</v>
      </c>
      <c r="B126" s="132" t="s">
        <v>67</v>
      </c>
      <c r="C126" s="132"/>
      <c r="D126" s="132"/>
      <c r="E126" s="132"/>
      <c r="F126" s="132"/>
      <c r="G126" s="132"/>
      <c r="H126" s="132"/>
      <c r="I126" s="132"/>
      <c r="J126" s="132"/>
      <c r="K126" s="30"/>
      <c r="L126" s="31"/>
    </row>
    <row r="127" spans="1:12" ht="30" x14ac:dyDescent="0.25">
      <c r="A127" s="131"/>
      <c r="B127" s="46" t="s">
        <v>68</v>
      </c>
      <c r="C127" s="33" t="s">
        <v>69</v>
      </c>
      <c r="D127" s="46" t="s">
        <v>70</v>
      </c>
      <c r="E127" s="46" t="s">
        <v>71</v>
      </c>
      <c r="F127" s="15" t="s">
        <v>72</v>
      </c>
      <c r="G127" s="15" t="s">
        <v>73</v>
      </c>
      <c r="H127" s="46" t="s">
        <v>74</v>
      </c>
      <c r="I127" s="33" t="s">
        <v>75</v>
      </c>
      <c r="J127" s="46" t="s">
        <v>129</v>
      </c>
      <c r="K127" s="2"/>
      <c r="L127" s="1"/>
    </row>
    <row r="128" spans="1:12" x14ac:dyDescent="0.25">
      <c r="A128" s="35" t="s">
        <v>17</v>
      </c>
      <c r="B128" s="35">
        <v>191</v>
      </c>
      <c r="C128" s="35">
        <v>381</v>
      </c>
      <c r="D128" s="35">
        <v>33</v>
      </c>
      <c r="E128" s="35">
        <v>89</v>
      </c>
      <c r="F128" s="35">
        <v>191</v>
      </c>
      <c r="G128" s="35">
        <v>1058</v>
      </c>
      <c r="H128" s="35">
        <v>16</v>
      </c>
      <c r="I128" s="41">
        <v>0</v>
      </c>
      <c r="J128" s="41">
        <v>436</v>
      </c>
      <c r="K128" s="30"/>
      <c r="L128" s="31"/>
    </row>
    <row r="129" spans="1:12" x14ac:dyDescent="0.25">
      <c r="A129" s="35" t="s">
        <v>18</v>
      </c>
      <c r="B129" s="35">
        <v>20</v>
      </c>
      <c r="C129" s="35">
        <v>202</v>
      </c>
      <c r="D129" s="35">
        <v>22</v>
      </c>
      <c r="E129" s="35">
        <v>0</v>
      </c>
      <c r="F129" s="35">
        <v>168</v>
      </c>
      <c r="G129" s="35">
        <v>397</v>
      </c>
      <c r="H129" s="35">
        <v>108</v>
      </c>
      <c r="I129" s="41">
        <v>0</v>
      </c>
      <c r="J129" s="41">
        <v>331</v>
      </c>
      <c r="K129" s="30"/>
      <c r="L129" s="31"/>
    </row>
    <row r="130" spans="1:12" x14ac:dyDescent="0.25">
      <c r="A130" s="35" t="s">
        <v>19</v>
      </c>
      <c r="B130" s="35">
        <v>49</v>
      </c>
      <c r="C130" s="35">
        <v>222</v>
      </c>
      <c r="D130" s="35">
        <v>41</v>
      </c>
      <c r="E130" s="35">
        <v>7</v>
      </c>
      <c r="F130" s="35">
        <v>93</v>
      </c>
      <c r="G130" s="35">
        <v>259</v>
      </c>
      <c r="H130" s="35">
        <v>21</v>
      </c>
      <c r="I130" s="41">
        <v>0</v>
      </c>
      <c r="J130" s="41">
        <v>188</v>
      </c>
      <c r="K130" s="30"/>
      <c r="L130" s="31"/>
    </row>
    <row r="131" spans="1:12" x14ac:dyDescent="0.25">
      <c r="A131" s="35" t="s">
        <v>20</v>
      </c>
      <c r="B131" s="35">
        <v>21</v>
      </c>
      <c r="C131" s="35">
        <v>385</v>
      </c>
      <c r="D131" s="35">
        <v>40</v>
      </c>
      <c r="E131" s="35">
        <v>32</v>
      </c>
      <c r="F131" s="35">
        <v>281</v>
      </c>
      <c r="G131" s="35">
        <v>343</v>
      </c>
      <c r="H131" s="35">
        <v>13</v>
      </c>
      <c r="I131" s="41">
        <v>5</v>
      </c>
      <c r="J131" s="41">
        <v>341</v>
      </c>
      <c r="K131" s="30"/>
      <c r="L131" s="31"/>
    </row>
    <row r="132" spans="1:12" x14ac:dyDescent="0.25">
      <c r="A132" s="35" t="s">
        <v>21</v>
      </c>
      <c r="B132" s="35">
        <v>32</v>
      </c>
      <c r="C132" s="35">
        <v>301</v>
      </c>
      <c r="D132" s="35">
        <v>20</v>
      </c>
      <c r="E132" s="35">
        <v>59</v>
      </c>
      <c r="F132" s="35">
        <v>261</v>
      </c>
      <c r="G132" s="35">
        <v>449</v>
      </c>
      <c r="H132" s="35">
        <v>20</v>
      </c>
      <c r="I132" s="41">
        <v>40</v>
      </c>
      <c r="J132" s="41">
        <v>332</v>
      </c>
      <c r="K132" s="30"/>
      <c r="L132" s="31"/>
    </row>
    <row r="133" spans="1:12" x14ac:dyDescent="0.25">
      <c r="A133" s="35" t="s">
        <v>22</v>
      </c>
      <c r="B133" s="35">
        <v>25</v>
      </c>
      <c r="C133" s="35">
        <v>498</v>
      </c>
      <c r="D133" s="35">
        <v>131</v>
      </c>
      <c r="E133" s="35">
        <v>32</v>
      </c>
      <c r="F133" s="35">
        <v>570</v>
      </c>
      <c r="G133" s="35">
        <v>2149</v>
      </c>
      <c r="H133" s="35">
        <v>35</v>
      </c>
      <c r="I133" s="41">
        <v>10</v>
      </c>
      <c r="J133" s="41">
        <v>829</v>
      </c>
      <c r="K133" s="30"/>
      <c r="L133" s="31"/>
    </row>
    <row r="134" spans="1:12" x14ac:dyDescent="0.25">
      <c r="A134" s="35" t="s">
        <v>23</v>
      </c>
      <c r="B134" s="35">
        <v>74</v>
      </c>
      <c r="C134" s="35">
        <v>452</v>
      </c>
      <c r="D134" s="35">
        <v>50</v>
      </c>
      <c r="E134" s="35">
        <v>17</v>
      </c>
      <c r="F134" s="35">
        <v>273</v>
      </c>
      <c r="G134" s="35">
        <v>956</v>
      </c>
      <c r="H134" s="35">
        <v>43</v>
      </c>
      <c r="I134" s="41">
        <v>7</v>
      </c>
      <c r="J134" s="41">
        <v>564</v>
      </c>
      <c r="K134" s="30"/>
      <c r="L134" s="31"/>
    </row>
    <row r="135" spans="1:12" x14ac:dyDescent="0.25">
      <c r="A135" s="35" t="s">
        <v>24</v>
      </c>
      <c r="B135" s="35">
        <v>11</v>
      </c>
      <c r="C135" s="35">
        <v>405</v>
      </c>
      <c r="D135" s="35">
        <v>65</v>
      </c>
      <c r="E135" s="35">
        <v>2</v>
      </c>
      <c r="F135" s="35">
        <v>330</v>
      </c>
      <c r="G135" s="35">
        <v>770</v>
      </c>
      <c r="H135" s="35">
        <v>22</v>
      </c>
      <c r="I135" s="41">
        <v>6</v>
      </c>
      <c r="J135" s="41">
        <v>332</v>
      </c>
      <c r="K135" s="30"/>
      <c r="L135" s="31"/>
    </row>
    <row r="136" spans="1:12" x14ac:dyDescent="0.25">
      <c r="A136" s="35" t="s">
        <v>25</v>
      </c>
      <c r="B136" s="35">
        <v>31</v>
      </c>
      <c r="C136" s="35">
        <v>234</v>
      </c>
      <c r="D136" s="35">
        <v>20</v>
      </c>
      <c r="E136" s="35">
        <v>6</v>
      </c>
      <c r="F136" s="35">
        <v>152</v>
      </c>
      <c r="G136" s="35">
        <v>269</v>
      </c>
      <c r="H136" s="35">
        <v>20</v>
      </c>
      <c r="I136" s="41">
        <v>10</v>
      </c>
      <c r="J136" s="41">
        <v>247</v>
      </c>
      <c r="K136" s="30"/>
      <c r="L136" s="31"/>
    </row>
    <row r="137" spans="1:12" x14ac:dyDescent="0.25">
      <c r="A137" s="35" t="s">
        <v>26</v>
      </c>
      <c r="B137" s="35">
        <v>42</v>
      </c>
      <c r="C137" s="35">
        <v>131</v>
      </c>
      <c r="D137" s="35">
        <v>30</v>
      </c>
      <c r="E137" s="35">
        <v>0</v>
      </c>
      <c r="F137" s="35">
        <v>138</v>
      </c>
      <c r="G137" s="35">
        <v>78</v>
      </c>
      <c r="H137" s="35">
        <v>2</v>
      </c>
      <c r="I137" s="41">
        <v>0</v>
      </c>
      <c r="J137" s="41">
        <v>199</v>
      </c>
      <c r="K137" s="30"/>
      <c r="L137" s="31"/>
    </row>
    <row r="138" spans="1:12" x14ac:dyDescent="0.25">
      <c r="A138" s="35" t="s">
        <v>27</v>
      </c>
      <c r="B138" s="35">
        <v>115</v>
      </c>
      <c r="C138" s="35">
        <v>265</v>
      </c>
      <c r="D138" s="35">
        <v>121</v>
      </c>
      <c r="E138" s="35">
        <v>0</v>
      </c>
      <c r="F138" s="35">
        <v>334</v>
      </c>
      <c r="G138" s="35">
        <v>485</v>
      </c>
      <c r="H138" s="35">
        <v>17</v>
      </c>
      <c r="I138" s="41">
        <v>0</v>
      </c>
      <c r="J138" s="41">
        <v>353</v>
      </c>
      <c r="K138" s="30"/>
      <c r="L138" s="31"/>
    </row>
    <row r="139" spans="1:12" x14ac:dyDescent="0.25">
      <c r="A139" s="35" t="s">
        <v>28</v>
      </c>
      <c r="B139" s="35">
        <v>11</v>
      </c>
      <c r="C139" s="35">
        <v>405</v>
      </c>
      <c r="D139" s="35">
        <v>65</v>
      </c>
      <c r="E139" s="35">
        <v>2</v>
      </c>
      <c r="F139" s="35">
        <v>330</v>
      </c>
      <c r="G139" s="35">
        <v>428</v>
      </c>
      <c r="H139" s="35">
        <v>10</v>
      </c>
      <c r="I139" s="41">
        <v>6</v>
      </c>
      <c r="J139" s="41">
        <v>332</v>
      </c>
      <c r="K139" s="30"/>
      <c r="L139" s="31"/>
    </row>
    <row r="140" spans="1:12" x14ac:dyDescent="0.25">
      <c r="A140" s="35" t="s">
        <v>29</v>
      </c>
      <c r="B140" s="35">
        <v>26</v>
      </c>
      <c r="C140" s="35">
        <v>202</v>
      </c>
      <c r="D140" s="35">
        <v>23</v>
      </c>
      <c r="E140" s="35">
        <v>15</v>
      </c>
      <c r="F140" s="35">
        <v>134</v>
      </c>
      <c r="G140" s="35">
        <v>471</v>
      </c>
      <c r="H140" s="35">
        <v>14</v>
      </c>
      <c r="I140" s="41">
        <v>0</v>
      </c>
      <c r="J140" s="41">
        <v>241</v>
      </c>
      <c r="K140" s="30"/>
      <c r="L140" s="31"/>
    </row>
    <row r="141" spans="1:12" x14ac:dyDescent="0.25">
      <c r="A141" s="47" t="s">
        <v>43</v>
      </c>
      <c r="B141" s="47">
        <f t="shared" ref="B141:J141" si="11">SUM(B128:B140)</f>
        <v>648</v>
      </c>
      <c r="C141" s="47">
        <f t="shared" si="11"/>
        <v>4083</v>
      </c>
      <c r="D141" s="47">
        <f t="shared" si="11"/>
        <v>661</v>
      </c>
      <c r="E141" s="47">
        <f t="shared" si="11"/>
        <v>261</v>
      </c>
      <c r="F141" s="47">
        <f t="shared" si="11"/>
        <v>3255</v>
      </c>
      <c r="G141" s="47">
        <f t="shared" si="11"/>
        <v>8112</v>
      </c>
      <c r="H141" s="47">
        <f t="shared" si="11"/>
        <v>341</v>
      </c>
      <c r="I141" s="47">
        <f t="shared" si="11"/>
        <v>84</v>
      </c>
      <c r="J141" s="47">
        <f t="shared" si="11"/>
        <v>4725</v>
      </c>
      <c r="K141" s="30"/>
      <c r="L141" s="31"/>
    </row>
    <row r="142" spans="1:12" x14ac:dyDescent="0.25">
      <c r="A142" s="10" t="s">
        <v>45</v>
      </c>
      <c r="B142" s="35">
        <v>17</v>
      </c>
      <c r="C142" s="35">
        <v>69</v>
      </c>
      <c r="D142" s="35">
        <v>29</v>
      </c>
      <c r="E142" s="35">
        <v>12</v>
      </c>
      <c r="F142" s="35">
        <v>162</v>
      </c>
      <c r="G142" s="35">
        <v>459</v>
      </c>
      <c r="H142" s="35">
        <v>4</v>
      </c>
      <c r="I142" s="41">
        <v>0</v>
      </c>
      <c r="J142" s="41">
        <v>215</v>
      </c>
      <c r="K142" s="30"/>
      <c r="L142" s="31"/>
    </row>
    <row r="143" spans="1:12" x14ac:dyDescent="0.25">
      <c r="A143" s="10" t="s">
        <v>46</v>
      </c>
      <c r="B143" s="35">
        <v>26</v>
      </c>
      <c r="C143" s="35">
        <v>100</v>
      </c>
      <c r="D143" s="35">
        <v>45</v>
      </c>
      <c r="E143" s="35">
        <v>13</v>
      </c>
      <c r="F143" s="35">
        <v>144</v>
      </c>
      <c r="G143" s="35">
        <v>368</v>
      </c>
      <c r="H143" s="35">
        <v>2</v>
      </c>
      <c r="I143" s="41">
        <v>0</v>
      </c>
      <c r="J143" s="41">
        <v>242</v>
      </c>
      <c r="K143" s="30"/>
      <c r="L143" s="31"/>
    </row>
    <row r="144" spans="1:12" x14ac:dyDescent="0.25">
      <c r="A144" s="10" t="s">
        <v>47</v>
      </c>
      <c r="B144" s="35">
        <v>47</v>
      </c>
      <c r="C144" s="35">
        <v>117</v>
      </c>
      <c r="D144" s="35">
        <v>106</v>
      </c>
      <c r="E144" s="35">
        <v>12</v>
      </c>
      <c r="F144" s="35">
        <v>149</v>
      </c>
      <c r="G144" s="35">
        <v>218</v>
      </c>
      <c r="H144" s="35">
        <v>0</v>
      </c>
      <c r="I144" s="41">
        <v>0</v>
      </c>
      <c r="J144" s="41">
        <v>160</v>
      </c>
      <c r="K144" s="30"/>
      <c r="L144" s="31"/>
    </row>
    <row r="145" spans="1:12" x14ac:dyDescent="0.25">
      <c r="A145" s="10" t="s">
        <v>48</v>
      </c>
      <c r="B145" s="35">
        <v>23</v>
      </c>
      <c r="C145" s="35">
        <v>103</v>
      </c>
      <c r="D145" s="35">
        <v>35</v>
      </c>
      <c r="E145" s="35">
        <v>24</v>
      </c>
      <c r="F145" s="35">
        <v>106</v>
      </c>
      <c r="G145" s="35">
        <v>248</v>
      </c>
      <c r="H145" s="35">
        <v>5</v>
      </c>
      <c r="I145" s="41">
        <v>0</v>
      </c>
      <c r="J145" s="41">
        <v>117</v>
      </c>
      <c r="K145" s="30"/>
      <c r="L145" s="31"/>
    </row>
    <row r="146" spans="1:12" x14ac:dyDescent="0.25">
      <c r="A146" s="10" t="s">
        <v>41</v>
      </c>
      <c r="B146" s="35">
        <v>59</v>
      </c>
      <c r="C146" s="35">
        <v>59</v>
      </c>
      <c r="D146" s="35">
        <v>59</v>
      </c>
      <c r="E146" s="35">
        <v>25</v>
      </c>
      <c r="F146" s="35">
        <v>238</v>
      </c>
      <c r="G146" s="35">
        <v>684</v>
      </c>
      <c r="H146" s="35">
        <v>12</v>
      </c>
      <c r="I146" s="41">
        <v>0</v>
      </c>
      <c r="J146" s="41">
        <v>355</v>
      </c>
      <c r="K146" s="30"/>
      <c r="L146" s="31"/>
    </row>
    <row r="147" spans="1:12" x14ac:dyDescent="0.25">
      <c r="A147" s="10" t="s">
        <v>49</v>
      </c>
      <c r="B147" s="35">
        <v>24</v>
      </c>
      <c r="C147" s="35">
        <v>69</v>
      </c>
      <c r="D147" s="35">
        <v>44</v>
      </c>
      <c r="E147" s="35">
        <v>6</v>
      </c>
      <c r="F147" s="35">
        <v>141</v>
      </c>
      <c r="G147" s="35">
        <v>251</v>
      </c>
      <c r="H147" s="35">
        <v>2</v>
      </c>
      <c r="I147" s="41">
        <v>0</v>
      </c>
      <c r="J147" s="41">
        <v>130</v>
      </c>
      <c r="K147" s="30"/>
      <c r="L147" s="31"/>
    </row>
    <row r="148" spans="1:12" x14ac:dyDescent="0.25">
      <c r="A148" s="10" t="s">
        <v>50</v>
      </c>
      <c r="B148" s="35">
        <v>60</v>
      </c>
      <c r="C148" s="35">
        <v>44</v>
      </c>
      <c r="D148" s="35">
        <v>36</v>
      </c>
      <c r="E148" s="35">
        <v>27</v>
      </c>
      <c r="F148" s="35">
        <v>121</v>
      </c>
      <c r="G148" s="35">
        <v>339</v>
      </c>
      <c r="H148" s="35">
        <v>5</v>
      </c>
      <c r="I148" s="41">
        <v>0</v>
      </c>
      <c r="J148" s="41">
        <v>182</v>
      </c>
      <c r="K148" s="30"/>
      <c r="L148" s="31"/>
    </row>
    <row r="149" spans="1:12" x14ac:dyDescent="0.25">
      <c r="A149" s="47" t="s">
        <v>43</v>
      </c>
      <c r="B149" s="47">
        <f>SUM(B142:B148)</f>
        <v>256</v>
      </c>
      <c r="C149" s="47">
        <f t="shared" ref="C149:G149" si="12">SUM(C142:C148)</f>
        <v>561</v>
      </c>
      <c r="D149" s="47">
        <f t="shared" si="12"/>
        <v>354</v>
      </c>
      <c r="E149" s="47">
        <f t="shared" si="12"/>
        <v>119</v>
      </c>
      <c r="F149" s="47">
        <f t="shared" si="12"/>
        <v>1061</v>
      </c>
      <c r="G149" s="47">
        <f t="shared" si="12"/>
        <v>2567</v>
      </c>
      <c r="H149" s="47">
        <f>SUM(H142:H148)</f>
        <v>30</v>
      </c>
      <c r="I149" s="47">
        <f>SUM(I142:I148)</f>
        <v>0</v>
      </c>
      <c r="J149" s="47">
        <f>SUM(J142:J148)</f>
        <v>1401</v>
      </c>
      <c r="K149" s="30"/>
      <c r="L149" s="31"/>
    </row>
    <row r="150" spans="1:12" x14ac:dyDescent="0.25">
      <c r="A150" s="10" t="s">
        <v>53</v>
      </c>
      <c r="B150" s="35">
        <v>4</v>
      </c>
      <c r="C150" s="35">
        <v>32</v>
      </c>
      <c r="D150" s="35">
        <v>5</v>
      </c>
      <c r="E150" s="35">
        <v>6</v>
      </c>
      <c r="F150" s="35">
        <v>98</v>
      </c>
      <c r="G150" s="35">
        <v>709</v>
      </c>
      <c r="H150" s="35">
        <v>7</v>
      </c>
      <c r="I150" s="41">
        <v>5</v>
      </c>
      <c r="J150" s="41">
        <v>296</v>
      </c>
      <c r="K150" s="30"/>
      <c r="L150" s="31"/>
    </row>
    <row r="151" spans="1:12" x14ac:dyDescent="0.25">
      <c r="A151" s="10" t="s">
        <v>54</v>
      </c>
      <c r="B151" s="35">
        <v>19</v>
      </c>
      <c r="C151" s="35">
        <v>97</v>
      </c>
      <c r="D151" s="35">
        <v>30</v>
      </c>
      <c r="E151" s="35">
        <v>10</v>
      </c>
      <c r="F151" s="35">
        <v>337</v>
      </c>
      <c r="G151" s="35">
        <v>1067</v>
      </c>
      <c r="H151" s="35">
        <v>4</v>
      </c>
      <c r="I151" s="41">
        <v>0</v>
      </c>
      <c r="J151" s="41">
        <v>572</v>
      </c>
      <c r="K151" s="30"/>
      <c r="L151" s="31"/>
    </row>
    <row r="152" spans="1:12" x14ac:dyDescent="0.25">
      <c r="A152" s="10" t="s">
        <v>55</v>
      </c>
      <c r="B152" s="35">
        <v>11</v>
      </c>
      <c r="C152" s="35">
        <v>116</v>
      </c>
      <c r="D152" s="35">
        <v>37</v>
      </c>
      <c r="E152" s="35">
        <v>7</v>
      </c>
      <c r="F152" s="35">
        <v>271</v>
      </c>
      <c r="G152" s="35">
        <v>791</v>
      </c>
      <c r="H152" s="35">
        <v>0</v>
      </c>
      <c r="I152" s="41">
        <v>2</v>
      </c>
      <c r="J152" s="41">
        <v>409</v>
      </c>
      <c r="K152" s="30"/>
      <c r="L152" s="31"/>
    </row>
    <row r="153" spans="1:12" x14ac:dyDescent="0.25">
      <c r="A153" s="10" t="s">
        <v>56</v>
      </c>
      <c r="B153" s="35">
        <v>7</v>
      </c>
      <c r="C153" s="35">
        <v>60</v>
      </c>
      <c r="D153" s="35">
        <v>13</v>
      </c>
      <c r="E153" s="35">
        <v>2</v>
      </c>
      <c r="F153" s="35">
        <v>175</v>
      </c>
      <c r="G153" s="35">
        <v>413</v>
      </c>
      <c r="H153" s="35">
        <v>2</v>
      </c>
      <c r="I153" s="41">
        <v>0</v>
      </c>
      <c r="J153" s="41">
        <v>173</v>
      </c>
      <c r="K153" s="30"/>
      <c r="L153" s="31"/>
    </row>
    <row r="154" spans="1:12" x14ac:dyDescent="0.25">
      <c r="A154" s="10" t="s">
        <v>57</v>
      </c>
      <c r="B154" s="35">
        <v>36</v>
      </c>
      <c r="C154" s="35">
        <v>132</v>
      </c>
      <c r="D154" s="35">
        <v>48</v>
      </c>
      <c r="E154" s="35">
        <v>16</v>
      </c>
      <c r="F154" s="35">
        <v>264</v>
      </c>
      <c r="G154" s="35">
        <v>829</v>
      </c>
      <c r="H154" s="35">
        <v>5</v>
      </c>
      <c r="I154" s="41">
        <v>0</v>
      </c>
      <c r="J154" s="41">
        <v>354</v>
      </c>
      <c r="K154" s="30"/>
      <c r="L154" s="31"/>
    </row>
    <row r="155" spans="1:12" x14ac:dyDescent="0.25">
      <c r="A155" s="10" t="s">
        <v>58</v>
      </c>
      <c r="B155" s="35">
        <v>2</v>
      </c>
      <c r="C155" s="35">
        <v>24</v>
      </c>
      <c r="D155" s="35">
        <v>3</v>
      </c>
      <c r="E155" s="35">
        <v>14</v>
      </c>
      <c r="F155" s="35">
        <v>134</v>
      </c>
      <c r="G155" s="35">
        <v>540</v>
      </c>
      <c r="H155" s="35">
        <v>2</v>
      </c>
      <c r="I155" s="41">
        <v>0</v>
      </c>
      <c r="J155" s="41">
        <v>235</v>
      </c>
      <c r="K155" s="30"/>
      <c r="L155" s="31"/>
    </row>
    <row r="156" spans="1:12" x14ac:dyDescent="0.25">
      <c r="A156" s="47" t="s">
        <v>43</v>
      </c>
      <c r="B156" s="47">
        <f>SUM(B150:B155)</f>
        <v>79</v>
      </c>
      <c r="C156" s="47">
        <f t="shared" ref="C156:G156" si="13">SUM(C150:C155)</f>
        <v>461</v>
      </c>
      <c r="D156" s="47">
        <f t="shared" si="13"/>
        <v>136</v>
      </c>
      <c r="E156" s="47">
        <f t="shared" si="13"/>
        <v>55</v>
      </c>
      <c r="F156" s="47">
        <f t="shared" si="13"/>
        <v>1279</v>
      </c>
      <c r="G156" s="47">
        <f t="shared" si="13"/>
        <v>4349</v>
      </c>
      <c r="H156" s="47">
        <f>SUM(H150:H155)</f>
        <v>20</v>
      </c>
      <c r="I156" s="47">
        <f>SUM(I150:I155)</f>
        <v>7</v>
      </c>
      <c r="J156" s="47">
        <f>SUM(J150:J155)</f>
        <v>2039</v>
      </c>
      <c r="K156" s="30"/>
      <c r="L156" s="31"/>
    </row>
    <row r="157" spans="1:12" x14ac:dyDescent="0.25">
      <c r="A157" s="10" t="s">
        <v>35</v>
      </c>
      <c r="B157" s="35">
        <v>15</v>
      </c>
      <c r="C157" s="35">
        <v>106</v>
      </c>
      <c r="D157" s="35">
        <v>102</v>
      </c>
      <c r="E157" s="35">
        <v>11</v>
      </c>
      <c r="F157" s="35">
        <v>297</v>
      </c>
      <c r="G157" s="35">
        <v>718</v>
      </c>
      <c r="H157" s="35">
        <v>7</v>
      </c>
      <c r="I157" s="41">
        <v>0</v>
      </c>
      <c r="J157" s="41">
        <v>421</v>
      </c>
      <c r="K157" s="30"/>
      <c r="L157" s="31"/>
    </row>
    <row r="158" spans="1:12" x14ac:dyDescent="0.25">
      <c r="A158" s="10" t="s">
        <v>22</v>
      </c>
      <c r="B158" s="35">
        <v>18</v>
      </c>
      <c r="C158" s="35">
        <v>171</v>
      </c>
      <c r="D158" s="35">
        <v>38</v>
      </c>
      <c r="E158" s="35">
        <v>2</v>
      </c>
      <c r="F158" s="35">
        <v>218</v>
      </c>
      <c r="G158" s="35">
        <v>428</v>
      </c>
      <c r="H158" s="35">
        <v>2</v>
      </c>
      <c r="I158" s="41">
        <v>0</v>
      </c>
      <c r="J158" s="41">
        <v>430</v>
      </c>
      <c r="K158" s="30"/>
      <c r="L158" s="31"/>
    </row>
    <row r="159" spans="1:12" x14ac:dyDescent="0.25">
      <c r="A159" s="10" t="s">
        <v>36</v>
      </c>
      <c r="B159" s="35">
        <v>128</v>
      </c>
      <c r="C159" s="35">
        <v>272</v>
      </c>
      <c r="D159" s="35">
        <v>131</v>
      </c>
      <c r="E159" s="35">
        <v>3</v>
      </c>
      <c r="F159" s="35">
        <v>454</v>
      </c>
      <c r="G159" s="35">
        <v>1363</v>
      </c>
      <c r="H159" s="35">
        <v>4</v>
      </c>
      <c r="I159" s="41">
        <v>0</v>
      </c>
      <c r="J159" s="41">
        <v>645</v>
      </c>
      <c r="K159" s="30"/>
      <c r="L159" s="31"/>
    </row>
    <row r="160" spans="1:12" x14ac:dyDescent="0.25">
      <c r="A160" s="10" t="s">
        <v>37</v>
      </c>
      <c r="B160" s="35">
        <v>94</v>
      </c>
      <c r="C160" s="35">
        <v>116</v>
      </c>
      <c r="D160" s="35">
        <v>102</v>
      </c>
      <c r="E160" s="35">
        <v>8</v>
      </c>
      <c r="F160" s="35">
        <v>89</v>
      </c>
      <c r="G160" s="35">
        <v>442</v>
      </c>
      <c r="H160" s="35">
        <v>0</v>
      </c>
      <c r="I160" s="41">
        <v>0</v>
      </c>
      <c r="J160" s="41">
        <v>186</v>
      </c>
      <c r="K160" s="30"/>
      <c r="L160" s="31"/>
    </row>
    <row r="161" spans="1:12" x14ac:dyDescent="0.25">
      <c r="A161" s="10" t="s">
        <v>38</v>
      </c>
      <c r="B161" s="35">
        <v>19</v>
      </c>
      <c r="C161" s="35">
        <v>48</v>
      </c>
      <c r="D161" s="35">
        <v>24</v>
      </c>
      <c r="E161" s="35">
        <v>8</v>
      </c>
      <c r="F161" s="35">
        <v>108</v>
      </c>
      <c r="G161" s="35">
        <v>542</v>
      </c>
      <c r="H161" s="35">
        <v>6</v>
      </c>
      <c r="I161" s="41">
        <v>0</v>
      </c>
      <c r="J161" s="41">
        <v>372</v>
      </c>
      <c r="K161" s="30"/>
      <c r="L161" s="31"/>
    </row>
    <row r="162" spans="1:12" x14ac:dyDescent="0.25">
      <c r="A162" s="10" t="s">
        <v>39</v>
      </c>
      <c r="B162" s="35">
        <v>44</v>
      </c>
      <c r="C162" s="35">
        <v>36</v>
      </c>
      <c r="D162" s="35">
        <v>68</v>
      </c>
      <c r="E162" s="35">
        <v>18</v>
      </c>
      <c r="F162" s="35">
        <v>176</v>
      </c>
      <c r="G162" s="35">
        <v>579</v>
      </c>
      <c r="H162" s="35">
        <v>2</v>
      </c>
      <c r="I162" s="41">
        <v>0</v>
      </c>
      <c r="J162" s="41">
        <v>222</v>
      </c>
      <c r="K162" s="30"/>
      <c r="L162" s="31"/>
    </row>
    <row r="163" spans="1:12" x14ac:dyDescent="0.25">
      <c r="A163" s="10" t="s">
        <v>40</v>
      </c>
      <c r="B163" s="35">
        <v>47</v>
      </c>
      <c r="C163" s="35">
        <v>260</v>
      </c>
      <c r="D163" s="35">
        <v>72</v>
      </c>
      <c r="E163" s="35">
        <v>8</v>
      </c>
      <c r="F163" s="35">
        <v>361</v>
      </c>
      <c r="G163" s="35">
        <v>1273</v>
      </c>
      <c r="H163" s="35">
        <v>12</v>
      </c>
      <c r="I163" s="41">
        <v>0</v>
      </c>
      <c r="J163" s="41">
        <v>608</v>
      </c>
      <c r="K163" s="30"/>
      <c r="L163" s="31"/>
    </row>
    <row r="164" spans="1:12" x14ac:dyDescent="0.25">
      <c r="A164" s="10" t="s">
        <v>41</v>
      </c>
      <c r="B164" s="35">
        <v>10</v>
      </c>
      <c r="C164" s="35">
        <v>58</v>
      </c>
      <c r="D164" s="35">
        <v>49</v>
      </c>
      <c r="E164" s="35">
        <v>16</v>
      </c>
      <c r="F164" s="35">
        <v>116</v>
      </c>
      <c r="G164" s="35">
        <v>177</v>
      </c>
      <c r="H164" s="35">
        <v>1</v>
      </c>
      <c r="I164" s="41">
        <v>0</v>
      </c>
      <c r="J164" s="41">
        <v>152</v>
      </c>
      <c r="K164" s="30"/>
      <c r="L164" s="31"/>
    </row>
    <row r="165" spans="1:12" x14ac:dyDescent="0.25">
      <c r="A165" s="10" t="s">
        <v>42</v>
      </c>
      <c r="B165" s="35">
        <v>24</v>
      </c>
      <c r="C165" s="35">
        <v>234</v>
      </c>
      <c r="D165" s="35">
        <v>31</v>
      </c>
      <c r="E165" s="35">
        <v>13</v>
      </c>
      <c r="F165" s="35">
        <v>331</v>
      </c>
      <c r="G165" s="35">
        <v>520</v>
      </c>
      <c r="H165" s="35">
        <v>20</v>
      </c>
      <c r="I165" s="41">
        <v>0</v>
      </c>
      <c r="J165" s="41">
        <v>360</v>
      </c>
      <c r="K165" s="30"/>
      <c r="L165" s="31"/>
    </row>
    <row r="166" spans="1:12" x14ac:dyDescent="0.25">
      <c r="A166" s="47" t="s">
        <v>43</v>
      </c>
      <c r="B166" s="47">
        <f t="shared" ref="B166:J166" si="14">SUM(B157:B165)</f>
        <v>399</v>
      </c>
      <c r="C166" s="47">
        <f t="shared" si="14"/>
        <v>1301</v>
      </c>
      <c r="D166" s="47">
        <f t="shared" si="14"/>
        <v>617</v>
      </c>
      <c r="E166" s="47">
        <f t="shared" si="14"/>
        <v>87</v>
      </c>
      <c r="F166" s="47">
        <f t="shared" si="14"/>
        <v>2150</v>
      </c>
      <c r="G166" s="47">
        <f t="shared" si="14"/>
        <v>6042</v>
      </c>
      <c r="H166" s="47">
        <f t="shared" si="14"/>
        <v>54</v>
      </c>
      <c r="I166" s="47">
        <f t="shared" si="14"/>
        <v>0</v>
      </c>
      <c r="J166" s="47">
        <f t="shared" si="14"/>
        <v>3396</v>
      </c>
      <c r="K166" s="30"/>
      <c r="L166" s="31"/>
    </row>
    <row r="167" spans="1:12" x14ac:dyDescent="0.25">
      <c r="A167" s="48" t="s">
        <v>76</v>
      </c>
      <c r="B167" s="48">
        <f>B141+B149+B156+B166</f>
        <v>1382</v>
      </c>
      <c r="C167" s="48">
        <f t="shared" ref="C167:G167" si="15">C141+C149+C156+C166</f>
        <v>6406</v>
      </c>
      <c r="D167" s="48">
        <f t="shared" si="15"/>
        <v>1768</v>
      </c>
      <c r="E167" s="48">
        <f t="shared" si="15"/>
        <v>522</v>
      </c>
      <c r="F167" s="48">
        <f t="shared" si="15"/>
        <v>7745</v>
      </c>
      <c r="G167" s="48">
        <f t="shared" si="15"/>
        <v>21070</v>
      </c>
      <c r="H167" s="48">
        <f>H141+H149+H156+H166</f>
        <v>445</v>
      </c>
      <c r="I167" s="48">
        <f>I141+I149+I156+I166</f>
        <v>91</v>
      </c>
      <c r="J167" s="48">
        <f>J141+J149+J156+J166</f>
        <v>11561</v>
      </c>
      <c r="K167" s="30"/>
      <c r="L167" s="31"/>
    </row>
    <row r="168" spans="1:12" x14ac:dyDescent="0.25">
      <c r="A168" s="31"/>
      <c r="B168" s="31"/>
      <c r="C168" s="31"/>
      <c r="D168" s="30"/>
      <c r="E168" s="30"/>
      <c r="F168" s="30"/>
      <c r="G168" s="30"/>
      <c r="H168" s="30"/>
      <c r="I168" s="30"/>
      <c r="J168" s="30"/>
      <c r="K168" s="30"/>
      <c r="L168" s="30"/>
    </row>
    <row r="169" spans="1:12" ht="15.75" x14ac:dyDescent="0.25">
      <c r="A169" s="29" t="s">
        <v>77</v>
      </c>
      <c r="B169" s="29"/>
      <c r="C169" s="29"/>
      <c r="D169" s="30"/>
      <c r="E169" s="30"/>
      <c r="F169" s="30"/>
      <c r="G169" s="30"/>
      <c r="H169" s="30"/>
      <c r="I169" s="30"/>
      <c r="J169" s="30"/>
      <c r="K169" s="30"/>
      <c r="L169" s="30"/>
    </row>
    <row r="170" spans="1:12" x14ac:dyDescent="0.25">
      <c r="A170" s="31"/>
      <c r="B170" s="31"/>
      <c r="C170" s="31"/>
      <c r="D170" s="30"/>
      <c r="E170" s="30"/>
      <c r="F170" s="30"/>
      <c r="G170" s="30"/>
      <c r="H170" s="30"/>
      <c r="I170" s="30"/>
      <c r="J170" s="30"/>
      <c r="K170" s="30"/>
      <c r="L170" s="30"/>
    </row>
    <row r="171" spans="1:12" x14ac:dyDescent="0.25">
      <c r="A171" s="126" t="s">
        <v>6</v>
      </c>
      <c r="B171" s="132" t="s">
        <v>78</v>
      </c>
      <c r="C171" s="132"/>
      <c r="D171" s="132"/>
      <c r="E171" s="132"/>
      <c r="F171" s="132"/>
      <c r="G171" s="30"/>
      <c r="H171" s="30"/>
      <c r="I171" s="30"/>
      <c r="J171" s="30"/>
      <c r="K171" s="30"/>
      <c r="L171" s="30"/>
    </row>
    <row r="172" spans="1:12" x14ac:dyDescent="0.25">
      <c r="A172" s="133"/>
      <c r="B172" s="132" t="s">
        <v>79</v>
      </c>
      <c r="C172" s="132"/>
      <c r="D172" s="132"/>
      <c r="E172" s="132"/>
      <c r="F172" s="132"/>
      <c r="G172" s="30"/>
      <c r="H172" s="30"/>
      <c r="I172" s="30"/>
      <c r="J172" s="30"/>
      <c r="K172" s="30"/>
      <c r="L172" s="30"/>
    </row>
    <row r="173" spans="1:12" x14ac:dyDescent="0.25">
      <c r="A173" s="127"/>
      <c r="B173" s="132" t="s">
        <v>80</v>
      </c>
      <c r="C173" s="132"/>
      <c r="D173" s="132"/>
      <c r="E173" s="132" t="s">
        <v>81</v>
      </c>
      <c r="F173" s="132"/>
      <c r="G173" s="30"/>
      <c r="H173" s="30"/>
      <c r="I173" s="30"/>
      <c r="J173" s="30"/>
      <c r="K173" s="30"/>
      <c r="L173" s="30"/>
    </row>
    <row r="174" spans="1:12" x14ac:dyDescent="0.25">
      <c r="A174" s="35" t="s">
        <v>17</v>
      </c>
      <c r="B174" s="118">
        <v>-8.7114539999999998</v>
      </c>
      <c r="C174" s="119"/>
      <c r="D174" s="120"/>
      <c r="E174" s="118">
        <v>125.584681</v>
      </c>
      <c r="F174" s="120"/>
      <c r="G174" s="30"/>
      <c r="H174" s="30"/>
      <c r="I174" s="30"/>
      <c r="J174" s="30"/>
      <c r="K174" s="30"/>
      <c r="L174" s="30"/>
    </row>
    <row r="175" spans="1:12" x14ac:dyDescent="0.25">
      <c r="A175" s="35" t="s">
        <v>20</v>
      </c>
      <c r="B175" s="121">
        <v>-8.7957959999999993</v>
      </c>
      <c r="C175" s="121"/>
      <c r="D175" s="121"/>
      <c r="E175" s="122">
        <v>125.555571</v>
      </c>
      <c r="F175" s="122"/>
      <c r="G175" s="30"/>
      <c r="H175" s="30"/>
      <c r="I175" s="30"/>
      <c r="J175" s="30"/>
      <c r="K175" s="30"/>
      <c r="L175" s="30"/>
    </row>
    <row r="176" spans="1:12" x14ac:dyDescent="0.25">
      <c r="A176" s="35" t="s">
        <v>22</v>
      </c>
      <c r="B176" s="122">
        <v>-8.7569680000000005</v>
      </c>
      <c r="C176" s="122"/>
      <c r="D176" s="122"/>
      <c r="E176" s="122">
        <v>125.538298</v>
      </c>
      <c r="F176" s="122"/>
      <c r="G176" s="30"/>
      <c r="H176" s="30"/>
      <c r="I176" s="30"/>
      <c r="J176" s="30"/>
      <c r="K176" s="30"/>
      <c r="L176" s="30"/>
    </row>
    <row r="177" spans="1:12" x14ac:dyDescent="0.25">
      <c r="A177" s="35" t="s">
        <v>82</v>
      </c>
      <c r="B177" s="123">
        <v>-8.7165583000000009</v>
      </c>
      <c r="C177" s="124"/>
      <c r="D177" s="125"/>
      <c r="E177" s="123">
        <v>125.5960669</v>
      </c>
      <c r="F177" s="125"/>
      <c r="G177" s="30"/>
      <c r="H177" s="30"/>
      <c r="I177" s="30"/>
      <c r="J177" s="30"/>
      <c r="K177" s="30"/>
      <c r="L177" s="30"/>
    </row>
    <row r="178" spans="1:12" x14ac:dyDescent="0.25">
      <c r="A178" s="116" t="s">
        <v>83</v>
      </c>
      <c r="B178" s="121">
        <v>-8.7122130000000002</v>
      </c>
      <c r="C178" s="121"/>
      <c r="D178" s="121"/>
      <c r="E178" s="122">
        <v>125.563309</v>
      </c>
      <c r="F178" s="122"/>
      <c r="G178" s="30"/>
      <c r="H178" s="30"/>
      <c r="I178" s="30"/>
      <c r="J178" s="30"/>
      <c r="K178" s="30"/>
      <c r="L178" s="30"/>
    </row>
    <row r="179" spans="1:12" x14ac:dyDescent="0.25">
      <c r="A179" s="117"/>
      <c r="B179" s="118">
        <v>-8.7033559999999994</v>
      </c>
      <c r="C179" s="119"/>
      <c r="D179" s="120"/>
      <c r="E179" s="123">
        <v>125.56279499999999</v>
      </c>
      <c r="F179" s="125"/>
      <c r="G179" s="30"/>
      <c r="H179" s="30"/>
      <c r="I179" s="30"/>
      <c r="J179" s="30"/>
      <c r="K179" s="30"/>
      <c r="L179" s="30"/>
    </row>
    <row r="180" spans="1:12" x14ac:dyDescent="0.25">
      <c r="A180" s="116" t="s">
        <v>84</v>
      </c>
      <c r="B180" s="118">
        <v>-8.7050850000000004</v>
      </c>
      <c r="C180" s="119"/>
      <c r="D180" s="120"/>
      <c r="E180" s="118">
        <v>125.533264</v>
      </c>
      <c r="F180" s="120"/>
      <c r="G180" s="30"/>
      <c r="H180" s="30"/>
      <c r="I180" s="30"/>
      <c r="J180" s="30"/>
      <c r="K180" s="30"/>
      <c r="L180" s="30"/>
    </row>
    <row r="181" spans="1:12" x14ac:dyDescent="0.25">
      <c r="A181" s="117"/>
      <c r="B181" s="121">
        <v>-8.7061679999999999</v>
      </c>
      <c r="C181" s="121"/>
      <c r="D181" s="121"/>
      <c r="E181" s="122">
        <v>125.524559</v>
      </c>
      <c r="F181" s="122"/>
      <c r="G181" s="30"/>
      <c r="H181" s="30"/>
      <c r="I181" s="30"/>
      <c r="J181" s="30"/>
      <c r="K181" s="30"/>
      <c r="L181" s="30"/>
    </row>
    <row r="182" spans="1:12" x14ac:dyDescent="0.25">
      <c r="A182" s="72"/>
      <c r="B182" s="73"/>
      <c r="C182" s="73"/>
      <c r="D182" s="73"/>
      <c r="E182" s="74"/>
      <c r="F182" s="74"/>
      <c r="G182" s="30"/>
      <c r="H182" s="30"/>
      <c r="I182" s="30"/>
      <c r="J182" s="30"/>
      <c r="K182" s="30"/>
      <c r="L182" s="30"/>
    </row>
    <row r="183" spans="1:12" x14ac:dyDescent="0.25">
      <c r="A183" s="100" t="s">
        <v>85</v>
      </c>
      <c r="B183" s="100"/>
      <c r="C183" s="100"/>
      <c r="D183" s="100"/>
      <c r="E183" s="100"/>
      <c r="F183" s="100"/>
      <c r="G183" s="100"/>
      <c r="H183" s="30"/>
      <c r="I183" s="30"/>
      <c r="J183" s="30"/>
      <c r="K183" s="30"/>
      <c r="L183" s="30"/>
    </row>
    <row r="184" spans="1:12" x14ac:dyDescent="0.25">
      <c r="A184" s="5"/>
      <c r="B184" s="5"/>
      <c r="C184" s="5"/>
      <c r="D184" s="16"/>
      <c r="E184" s="16"/>
      <c r="F184" s="16"/>
      <c r="G184" s="16"/>
      <c r="H184" s="30"/>
      <c r="I184" s="30"/>
      <c r="J184" s="30"/>
      <c r="K184" s="30"/>
      <c r="L184" s="30"/>
    </row>
    <row r="185" spans="1:12" ht="15.75" x14ac:dyDescent="0.25">
      <c r="A185" s="105" t="s">
        <v>86</v>
      </c>
      <c r="B185" s="106"/>
      <c r="C185" s="105" t="s">
        <v>87</v>
      </c>
      <c r="D185" s="106"/>
      <c r="E185" s="111" t="s">
        <v>88</v>
      </c>
      <c r="F185" s="112"/>
      <c r="G185" s="113"/>
      <c r="H185" s="30"/>
      <c r="I185" s="30"/>
      <c r="J185" s="30"/>
      <c r="K185" s="30"/>
      <c r="L185" s="30"/>
    </row>
    <row r="186" spans="1:12" x14ac:dyDescent="0.25">
      <c r="A186" s="107"/>
      <c r="B186" s="108"/>
      <c r="C186" s="107"/>
      <c r="D186" s="108"/>
      <c r="E186" s="114" t="s">
        <v>89</v>
      </c>
      <c r="F186" s="114" t="s">
        <v>90</v>
      </c>
      <c r="G186" s="114" t="s">
        <v>91</v>
      </c>
      <c r="H186" s="30"/>
      <c r="I186" s="30"/>
      <c r="J186" s="30"/>
      <c r="K186" s="30"/>
      <c r="L186" s="30"/>
    </row>
    <row r="187" spans="1:12" x14ac:dyDescent="0.25">
      <c r="A187" s="109"/>
      <c r="B187" s="110"/>
      <c r="C187" s="109"/>
      <c r="D187" s="110"/>
      <c r="E187" s="115"/>
      <c r="F187" s="115"/>
      <c r="G187" s="115"/>
      <c r="H187" s="30"/>
      <c r="I187" s="30"/>
      <c r="J187" s="30"/>
      <c r="K187" s="30"/>
      <c r="L187" s="30"/>
    </row>
    <row r="188" spans="1:12" ht="15.75" x14ac:dyDescent="0.25">
      <c r="A188" s="92" t="s">
        <v>92</v>
      </c>
      <c r="B188" s="93"/>
      <c r="C188" s="94">
        <v>1</v>
      </c>
      <c r="D188" s="95"/>
      <c r="E188" s="49">
        <v>1</v>
      </c>
      <c r="F188" s="51"/>
      <c r="G188" s="52"/>
      <c r="H188" s="16"/>
      <c r="I188" s="16"/>
      <c r="J188" s="16"/>
      <c r="K188" s="16"/>
      <c r="L188" s="16"/>
    </row>
    <row r="189" spans="1:12" ht="15.75" x14ac:dyDescent="0.25">
      <c r="A189" s="103" t="s">
        <v>93</v>
      </c>
      <c r="B189" s="104"/>
      <c r="C189" s="94">
        <v>4</v>
      </c>
      <c r="D189" s="95"/>
      <c r="E189" s="49">
        <v>4</v>
      </c>
      <c r="F189" s="51"/>
      <c r="G189" s="52"/>
      <c r="H189" s="16"/>
      <c r="I189" s="16"/>
      <c r="J189" s="16"/>
      <c r="K189" s="16"/>
      <c r="L189" s="16"/>
    </row>
    <row r="190" spans="1:12" ht="15.75" x14ac:dyDescent="0.25">
      <c r="A190" s="103" t="s">
        <v>94</v>
      </c>
      <c r="B190" s="104"/>
      <c r="C190" s="94">
        <v>1</v>
      </c>
      <c r="D190" s="95"/>
      <c r="E190" s="49">
        <v>1</v>
      </c>
      <c r="F190" s="51"/>
      <c r="G190" s="52"/>
      <c r="H190" s="16"/>
      <c r="I190" s="16"/>
      <c r="J190" s="16"/>
      <c r="K190" s="16"/>
      <c r="L190" s="16"/>
    </row>
    <row r="191" spans="1:12" ht="15.75" x14ac:dyDescent="0.25">
      <c r="A191" s="92" t="s">
        <v>95</v>
      </c>
      <c r="B191" s="93"/>
      <c r="C191" s="94">
        <v>4</v>
      </c>
      <c r="D191" s="95"/>
      <c r="E191" s="49">
        <v>4</v>
      </c>
      <c r="F191" s="51"/>
      <c r="G191" s="52"/>
      <c r="H191" s="16"/>
      <c r="I191" s="16"/>
      <c r="J191" s="16"/>
      <c r="K191" s="16"/>
      <c r="L191" s="16"/>
    </row>
    <row r="192" spans="1:12" ht="15" customHeight="1" x14ac:dyDescent="0.25">
      <c r="A192" s="103" t="s">
        <v>96</v>
      </c>
      <c r="B192" s="104"/>
      <c r="C192" s="94">
        <v>1</v>
      </c>
      <c r="D192" s="95"/>
      <c r="E192" s="49"/>
      <c r="F192" s="51">
        <v>1</v>
      </c>
      <c r="G192" s="52"/>
      <c r="H192" s="16"/>
      <c r="I192" s="16"/>
      <c r="J192" s="16"/>
      <c r="K192" s="16"/>
      <c r="L192" s="16"/>
    </row>
    <row r="193" spans="1:12" ht="15" customHeight="1" x14ac:dyDescent="0.25">
      <c r="A193" s="101" t="s">
        <v>97</v>
      </c>
      <c r="B193" s="102"/>
      <c r="C193" s="94">
        <v>1</v>
      </c>
      <c r="D193" s="95"/>
      <c r="E193" s="49"/>
      <c r="F193" s="51">
        <v>1</v>
      </c>
      <c r="G193" s="52"/>
      <c r="H193" s="16"/>
      <c r="I193" s="16"/>
      <c r="J193" s="16"/>
      <c r="K193" s="16"/>
      <c r="L193" s="16"/>
    </row>
    <row r="194" spans="1:12" ht="15.75" x14ac:dyDescent="0.25">
      <c r="A194" s="92" t="s">
        <v>98</v>
      </c>
      <c r="B194" s="93"/>
      <c r="C194" s="94">
        <v>35</v>
      </c>
      <c r="D194" s="95"/>
      <c r="E194" s="49">
        <v>16</v>
      </c>
      <c r="F194" s="51">
        <v>19</v>
      </c>
      <c r="G194" s="52"/>
      <c r="H194" s="16"/>
      <c r="I194" s="16"/>
      <c r="J194" s="16"/>
      <c r="K194" s="16"/>
      <c r="L194" s="16"/>
    </row>
    <row r="195" spans="1:12" ht="15.75" x14ac:dyDescent="0.25">
      <c r="A195" s="92" t="s">
        <v>99</v>
      </c>
      <c r="B195" s="93"/>
      <c r="C195" s="94">
        <v>1</v>
      </c>
      <c r="D195" s="95"/>
      <c r="E195" s="49">
        <v>1</v>
      </c>
      <c r="F195" s="51"/>
      <c r="G195" s="52"/>
      <c r="H195" s="16"/>
      <c r="I195" s="16"/>
      <c r="J195" s="16"/>
      <c r="K195" s="16"/>
      <c r="L195" s="16"/>
    </row>
    <row r="196" spans="1:12" ht="15.75" x14ac:dyDescent="0.25">
      <c r="A196" s="92" t="s">
        <v>100</v>
      </c>
      <c r="B196" s="93"/>
      <c r="C196" s="94">
        <v>3</v>
      </c>
      <c r="D196" s="95"/>
      <c r="E196" s="49">
        <v>3</v>
      </c>
      <c r="F196" s="51"/>
      <c r="G196" s="52"/>
      <c r="H196" s="16"/>
      <c r="I196" s="16"/>
      <c r="J196" s="16"/>
      <c r="K196" s="16"/>
      <c r="L196" s="16"/>
    </row>
    <row r="197" spans="1:12" ht="15.75" x14ac:dyDescent="0.25">
      <c r="A197" s="94" t="s">
        <v>101</v>
      </c>
      <c r="B197" s="95"/>
      <c r="C197" s="94">
        <v>1</v>
      </c>
      <c r="D197" s="95"/>
      <c r="E197" s="49">
        <v>1</v>
      </c>
      <c r="F197" s="51"/>
      <c r="G197" s="52"/>
      <c r="H197" s="16"/>
      <c r="I197" s="16"/>
      <c r="J197" s="16"/>
      <c r="K197" s="16"/>
      <c r="L197" s="16"/>
    </row>
    <row r="198" spans="1:12" ht="15.75" x14ac:dyDescent="0.25">
      <c r="A198" s="92" t="s">
        <v>102</v>
      </c>
      <c r="B198" s="93"/>
      <c r="C198" s="94">
        <v>1</v>
      </c>
      <c r="D198" s="95"/>
      <c r="E198" s="49"/>
      <c r="F198" s="51">
        <v>1</v>
      </c>
      <c r="G198" s="52"/>
      <c r="H198" s="16"/>
      <c r="I198" s="16"/>
      <c r="J198" s="16"/>
      <c r="K198" s="16"/>
      <c r="L198" s="16"/>
    </row>
    <row r="199" spans="1:12" ht="15.75" x14ac:dyDescent="0.25">
      <c r="A199" s="92" t="s">
        <v>103</v>
      </c>
      <c r="B199" s="93"/>
      <c r="C199" s="94">
        <v>1</v>
      </c>
      <c r="D199" s="95"/>
      <c r="E199" s="49">
        <v>1</v>
      </c>
      <c r="F199" s="51"/>
      <c r="G199" s="52"/>
      <c r="H199" s="16"/>
      <c r="I199" s="16"/>
      <c r="J199" s="16"/>
      <c r="K199" s="16"/>
      <c r="L199" s="16"/>
    </row>
    <row r="200" spans="1:12" ht="15.75" x14ac:dyDescent="0.25">
      <c r="A200" s="101" t="s">
        <v>104</v>
      </c>
      <c r="B200" s="102"/>
      <c r="C200" s="94">
        <v>1</v>
      </c>
      <c r="D200" s="95"/>
      <c r="E200" s="49"/>
      <c r="F200" s="51">
        <v>1</v>
      </c>
      <c r="G200" s="52"/>
      <c r="H200" s="16"/>
      <c r="I200" s="16"/>
      <c r="J200" s="16"/>
      <c r="K200" s="16"/>
      <c r="L200" s="16"/>
    </row>
    <row r="201" spans="1:12" ht="15.75" x14ac:dyDescent="0.25">
      <c r="A201" s="92" t="s">
        <v>105</v>
      </c>
      <c r="B201" s="93"/>
      <c r="C201" s="94">
        <v>4</v>
      </c>
      <c r="D201" s="95"/>
      <c r="E201" s="49"/>
      <c r="F201" s="51">
        <v>4</v>
      </c>
      <c r="G201" s="52"/>
      <c r="H201" s="16"/>
      <c r="I201" s="16"/>
      <c r="J201" s="16"/>
      <c r="K201" s="16"/>
      <c r="L201" s="16"/>
    </row>
    <row r="202" spans="1:12" ht="15.75" x14ac:dyDescent="0.25">
      <c r="A202" s="92" t="s">
        <v>106</v>
      </c>
      <c r="B202" s="93"/>
      <c r="C202" s="94">
        <v>2</v>
      </c>
      <c r="D202" s="95"/>
      <c r="E202" s="49">
        <v>1</v>
      </c>
      <c r="F202" s="51">
        <v>1</v>
      </c>
      <c r="G202" s="52"/>
      <c r="H202" s="16"/>
      <c r="I202" s="16"/>
      <c r="J202" s="16"/>
      <c r="K202" s="16"/>
      <c r="L202" s="16"/>
    </row>
    <row r="203" spans="1:12" ht="15.75" x14ac:dyDescent="0.25">
      <c r="A203" s="92" t="s">
        <v>107</v>
      </c>
      <c r="B203" s="93"/>
      <c r="C203" s="94">
        <v>5</v>
      </c>
      <c r="D203" s="95"/>
      <c r="E203" s="52"/>
      <c r="F203" s="51">
        <v>5</v>
      </c>
      <c r="G203" s="52"/>
      <c r="H203" s="16"/>
      <c r="I203" s="16"/>
      <c r="J203" s="16"/>
      <c r="K203" s="16"/>
      <c r="L203" s="16"/>
    </row>
    <row r="204" spans="1:12" ht="15.75" x14ac:dyDescent="0.25">
      <c r="A204" s="92" t="s">
        <v>108</v>
      </c>
      <c r="B204" s="93"/>
      <c r="C204" s="94">
        <v>5</v>
      </c>
      <c r="D204" s="95"/>
      <c r="E204" s="52">
        <v>5</v>
      </c>
      <c r="F204" s="51"/>
      <c r="G204" s="52"/>
      <c r="H204" s="16"/>
      <c r="I204" s="16"/>
      <c r="J204" s="16"/>
      <c r="K204" s="16"/>
      <c r="L204" s="16"/>
    </row>
    <row r="205" spans="1:12" ht="15.75" x14ac:dyDescent="0.25">
      <c r="A205" s="92" t="s">
        <v>109</v>
      </c>
      <c r="B205" s="93"/>
      <c r="C205" s="94">
        <v>2</v>
      </c>
      <c r="D205" s="95"/>
      <c r="E205" s="16"/>
      <c r="F205" s="52">
        <v>2</v>
      </c>
      <c r="G205" s="52"/>
      <c r="H205" s="16"/>
      <c r="I205" s="16"/>
      <c r="J205" s="16"/>
      <c r="K205" s="16"/>
      <c r="L205" s="16"/>
    </row>
    <row r="206" spans="1:12" ht="15.75" x14ac:dyDescent="0.25">
      <c r="A206" s="92" t="s">
        <v>110</v>
      </c>
      <c r="B206" s="93"/>
      <c r="C206" s="94">
        <v>6</v>
      </c>
      <c r="D206" s="95"/>
      <c r="E206" s="52"/>
      <c r="F206" s="51">
        <v>6</v>
      </c>
      <c r="G206" s="52" t="s">
        <v>111</v>
      </c>
      <c r="H206" s="16"/>
      <c r="I206" s="16"/>
      <c r="J206" s="16"/>
      <c r="K206" s="16"/>
      <c r="L206" s="16"/>
    </row>
    <row r="207" spans="1:12" ht="15.75" x14ac:dyDescent="0.25">
      <c r="A207" s="92" t="s">
        <v>112</v>
      </c>
      <c r="B207" s="93"/>
      <c r="C207" s="94">
        <v>2</v>
      </c>
      <c r="D207" s="95"/>
      <c r="E207" s="52"/>
      <c r="F207" s="51">
        <v>2</v>
      </c>
      <c r="G207" s="52"/>
      <c r="H207" s="16"/>
      <c r="I207" s="16"/>
      <c r="J207" s="16"/>
      <c r="K207" s="16"/>
      <c r="L207" s="16"/>
    </row>
    <row r="208" spans="1:12" ht="15.75" x14ac:dyDescent="0.25">
      <c r="A208" s="92" t="s">
        <v>113</v>
      </c>
      <c r="B208" s="93"/>
      <c r="C208" s="94">
        <v>2</v>
      </c>
      <c r="D208" s="95"/>
      <c r="E208" s="52"/>
      <c r="F208" s="51">
        <v>2</v>
      </c>
      <c r="G208" s="52"/>
      <c r="H208" s="16"/>
      <c r="I208" s="16"/>
      <c r="J208" s="16"/>
      <c r="K208" s="16"/>
      <c r="L208" s="16"/>
    </row>
    <row r="209" spans="1:12" ht="15.75" x14ac:dyDescent="0.25">
      <c r="A209" s="92" t="s">
        <v>114</v>
      </c>
      <c r="B209" s="93"/>
      <c r="C209" s="94">
        <v>2</v>
      </c>
      <c r="D209" s="95"/>
      <c r="E209" s="52"/>
      <c r="F209" s="52">
        <v>2</v>
      </c>
      <c r="G209" s="52"/>
      <c r="H209" s="69"/>
      <c r="I209" s="69"/>
      <c r="J209" s="69"/>
      <c r="K209" s="69"/>
      <c r="L209" s="16"/>
    </row>
    <row r="210" spans="1:12" ht="15.75" x14ac:dyDescent="0.25">
      <c r="A210" s="92" t="s">
        <v>115</v>
      </c>
      <c r="B210" s="93"/>
      <c r="C210" s="94">
        <v>3</v>
      </c>
      <c r="D210" s="95"/>
      <c r="E210" s="52"/>
      <c r="F210" s="52">
        <v>3</v>
      </c>
      <c r="G210" s="52"/>
      <c r="H210" s="16"/>
      <c r="I210" s="16"/>
      <c r="J210" s="16"/>
      <c r="K210" s="16"/>
      <c r="L210" s="16"/>
    </row>
    <row r="211" spans="1:12" ht="15.75" x14ac:dyDescent="0.25">
      <c r="A211" s="92" t="s">
        <v>116</v>
      </c>
      <c r="B211" s="93"/>
      <c r="C211" s="94">
        <v>1</v>
      </c>
      <c r="D211" s="95"/>
      <c r="E211" s="52"/>
      <c r="F211" s="52">
        <v>1</v>
      </c>
      <c r="G211" s="52"/>
      <c r="H211" s="68"/>
      <c r="I211" s="68"/>
      <c r="J211" s="68"/>
      <c r="K211" s="68"/>
      <c r="L211" s="16"/>
    </row>
    <row r="212" spans="1:12" ht="15.75" x14ac:dyDescent="0.25">
      <c r="A212" s="92" t="s">
        <v>117</v>
      </c>
      <c r="B212" s="93"/>
      <c r="C212" s="94">
        <v>1</v>
      </c>
      <c r="D212" s="95"/>
      <c r="E212" s="52"/>
      <c r="F212" s="52">
        <v>1</v>
      </c>
      <c r="G212" s="52"/>
      <c r="H212" s="56"/>
      <c r="I212" s="57"/>
      <c r="J212" s="57"/>
      <c r="K212" s="57"/>
      <c r="L212" s="16"/>
    </row>
    <row r="213" spans="1:12" ht="15.75" x14ac:dyDescent="0.25">
      <c r="A213" s="92" t="s">
        <v>118</v>
      </c>
      <c r="B213" s="93"/>
      <c r="C213" s="94">
        <v>2</v>
      </c>
      <c r="D213" s="95"/>
      <c r="E213" s="52"/>
      <c r="F213" s="52">
        <v>2</v>
      </c>
      <c r="G213" s="52"/>
      <c r="H213" s="56"/>
      <c r="I213" s="57"/>
      <c r="J213" s="57"/>
      <c r="K213" s="57"/>
      <c r="L213" s="16"/>
    </row>
    <row r="214" spans="1:12" ht="15.75" x14ac:dyDescent="0.25">
      <c r="A214" s="92" t="s">
        <v>119</v>
      </c>
      <c r="B214" s="93"/>
      <c r="C214" s="94">
        <v>3</v>
      </c>
      <c r="D214" s="95"/>
      <c r="E214" s="52"/>
      <c r="F214" s="52">
        <v>3</v>
      </c>
      <c r="G214" s="52"/>
      <c r="H214" s="68"/>
      <c r="I214" s="68"/>
      <c r="J214" s="68"/>
      <c r="K214" s="68"/>
      <c r="L214" s="16"/>
    </row>
    <row r="215" spans="1:12" ht="15.75" x14ac:dyDescent="0.25">
      <c r="A215" s="96" t="s">
        <v>76</v>
      </c>
      <c r="B215" s="97"/>
      <c r="C215" s="98">
        <f>SUM(C188:C214)</f>
        <v>95</v>
      </c>
      <c r="D215" s="99"/>
      <c r="E215" s="89">
        <f>SUM(E188:E214)</f>
        <v>38</v>
      </c>
      <c r="F215" s="89">
        <f>SUM(F188:F214)</f>
        <v>57</v>
      </c>
      <c r="G215" s="89"/>
      <c r="H215" s="68"/>
      <c r="I215" s="68"/>
      <c r="J215" s="68"/>
      <c r="K215" s="68"/>
      <c r="L215" s="16"/>
    </row>
    <row r="216" spans="1:12" ht="15.75" x14ac:dyDescent="0.25">
      <c r="H216" s="57"/>
      <c r="I216" s="57"/>
      <c r="J216" s="57"/>
      <c r="K216" s="57"/>
      <c r="L216" s="16"/>
    </row>
    <row r="217" spans="1:12" ht="15.75" x14ac:dyDescent="0.25">
      <c r="A217" s="90" t="s">
        <v>131</v>
      </c>
      <c r="B217" s="90"/>
      <c r="C217" s="90"/>
      <c r="D217" s="90"/>
      <c r="E217" s="90"/>
      <c r="F217" s="90"/>
      <c r="G217" s="90"/>
      <c r="H217" s="90"/>
      <c r="I217" s="90"/>
      <c r="J217" s="57"/>
      <c r="K217" s="57"/>
      <c r="L217" s="16"/>
    </row>
    <row r="218" spans="1:12" ht="15.75" x14ac:dyDescent="0.25">
      <c r="A218" s="53"/>
      <c r="B218" s="53"/>
      <c r="C218" s="16"/>
      <c r="D218" s="16"/>
      <c r="E218" s="16"/>
      <c r="F218" s="16" t="s">
        <v>52</v>
      </c>
      <c r="G218" s="16"/>
      <c r="H218" s="16"/>
      <c r="I218" s="16"/>
      <c r="J218" s="16"/>
      <c r="K218" s="16"/>
      <c r="L218" s="16"/>
    </row>
    <row r="219" spans="1:12" ht="15.75" x14ac:dyDescent="0.25">
      <c r="A219" s="90" t="s">
        <v>120</v>
      </c>
      <c r="B219" s="90"/>
      <c r="C219" s="90"/>
      <c r="D219" s="54"/>
      <c r="E219" s="54"/>
      <c r="F219" s="90"/>
      <c r="G219" s="90"/>
      <c r="H219" s="90"/>
      <c r="I219" s="90"/>
    </row>
    <row r="220" spans="1:12" ht="15.75" x14ac:dyDescent="0.25">
      <c r="A220" s="55"/>
      <c r="B220" s="55"/>
      <c r="C220" s="54"/>
      <c r="D220" s="54"/>
      <c r="E220" s="54"/>
      <c r="F220" s="56"/>
      <c r="G220" s="56"/>
      <c r="H220" s="56"/>
      <c r="I220" s="57"/>
    </row>
    <row r="221" spans="1:12" ht="15.75" x14ac:dyDescent="0.25">
      <c r="A221" s="55"/>
      <c r="B221" s="55"/>
      <c r="C221" s="54"/>
      <c r="D221" s="54"/>
      <c r="E221" s="54"/>
      <c r="F221" s="56"/>
      <c r="G221" s="56"/>
      <c r="H221" s="56"/>
      <c r="I221" s="57"/>
    </row>
    <row r="222" spans="1:12" ht="15.75" x14ac:dyDescent="0.25">
      <c r="A222" s="91" t="s">
        <v>121</v>
      </c>
      <c r="B222" s="91"/>
      <c r="C222" s="91"/>
      <c r="D222" s="54"/>
      <c r="E222" s="54"/>
      <c r="F222" s="91" t="s">
        <v>122</v>
      </c>
      <c r="G222" s="91"/>
      <c r="H222" s="91"/>
      <c r="I222" s="91"/>
    </row>
    <row r="223" spans="1:12" ht="15.75" x14ac:dyDescent="0.25">
      <c r="A223" s="90" t="s">
        <v>132</v>
      </c>
      <c r="B223" s="90"/>
      <c r="C223" s="90"/>
      <c r="D223" s="54"/>
      <c r="E223" s="54"/>
      <c r="F223" s="90" t="s">
        <v>123</v>
      </c>
      <c r="G223" s="90"/>
      <c r="H223" s="90"/>
      <c r="I223" s="90"/>
    </row>
    <row r="224" spans="1:12" ht="15.75" x14ac:dyDescent="0.25">
      <c r="A224" s="53"/>
      <c r="B224" s="53"/>
      <c r="C224" s="16"/>
      <c r="D224" s="16"/>
      <c r="E224" s="16"/>
      <c r="F224" s="57"/>
      <c r="G224" s="57"/>
      <c r="H224" s="57"/>
      <c r="I224" s="57"/>
    </row>
  </sheetData>
  <mergeCells count="136">
    <mergeCell ref="A14:L14"/>
    <mergeCell ref="A15:L15"/>
    <mergeCell ref="A17:A18"/>
    <mergeCell ref="B17:B18"/>
    <mergeCell ref="C17:C18"/>
    <mergeCell ref="E17:L17"/>
    <mergeCell ref="A5:L5"/>
    <mergeCell ref="A6:L6"/>
    <mergeCell ref="A7:L7"/>
    <mergeCell ref="A9:L9"/>
    <mergeCell ref="A11:L11"/>
    <mergeCell ref="A13:L13"/>
    <mergeCell ref="A34:L34"/>
    <mergeCell ref="A35:L35"/>
    <mergeCell ref="A36:L36"/>
    <mergeCell ref="A37:L37"/>
    <mergeCell ref="A39:A40"/>
    <mergeCell ref="B39:B40"/>
    <mergeCell ref="C39:C40"/>
    <mergeCell ref="D39:D40"/>
    <mergeCell ref="E39:L39"/>
    <mergeCell ref="A52:L52"/>
    <mergeCell ref="A53:L53"/>
    <mergeCell ref="A54:L54"/>
    <mergeCell ref="A55:L55"/>
    <mergeCell ref="A57:A58"/>
    <mergeCell ref="B57:B58"/>
    <mergeCell ref="C57:C58"/>
    <mergeCell ref="D57:D58"/>
    <mergeCell ref="E57:L57"/>
    <mergeCell ref="A67:L67"/>
    <mergeCell ref="A69:L69"/>
    <mergeCell ref="A70:L70"/>
    <mergeCell ref="A71:L71"/>
    <mergeCell ref="A73:A74"/>
    <mergeCell ref="B73:B74"/>
    <mergeCell ref="C73:C74"/>
    <mergeCell ref="D73:L73"/>
    <mergeCell ref="A68:L68"/>
    <mergeCell ref="B174:D174"/>
    <mergeCell ref="E174:F174"/>
    <mergeCell ref="B175:D175"/>
    <mergeCell ref="E175:F175"/>
    <mergeCell ref="B176:D176"/>
    <mergeCell ref="E176:F176"/>
    <mergeCell ref="A85:A86"/>
    <mergeCell ref="B85:F85"/>
    <mergeCell ref="A126:A127"/>
    <mergeCell ref="B126:J126"/>
    <mergeCell ref="A171:A173"/>
    <mergeCell ref="B171:F171"/>
    <mergeCell ref="B172:F172"/>
    <mergeCell ref="B173:D173"/>
    <mergeCell ref="E173:F173"/>
    <mergeCell ref="A180:A181"/>
    <mergeCell ref="B180:D180"/>
    <mergeCell ref="E180:F180"/>
    <mergeCell ref="B181:D181"/>
    <mergeCell ref="E181:F181"/>
    <mergeCell ref="B177:D177"/>
    <mergeCell ref="E177:F177"/>
    <mergeCell ref="A178:A179"/>
    <mergeCell ref="B178:D178"/>
    <mergeCell ref="E178:F178"/>
    <mergeCell ref="B179:D179"/>
    <mergeCell ref="E179:F179"/>
    <mergeCell ref="A188:B188"/>
    <mergeCell ref="C188:D188"/>
    <mergeCell ref="A189:B189"/>
    <mergeCell ref="A190:B190"/>
    <mergeCell ref="C190:D190"/>
    <mergeCell ref="A185:B187"/>
    <mergeCell ref="C185:D187"/>
    <mergeCell ref="E185:G185"/>
    <mergeCell ref="E186:E187"/>
    <mergeCell ref="F186:F187"/>
    <mergeCell ref="G186:G187"/>
    <mergeCell ref="A195:B195"/>
    <mergeCell ref="C195:D195"/>
    <mergeCell ref="A196:B196"/>
    <mergeCell ref="C196:D196"/>
    <mergeCell ref="A191:B191"/>
    <mergeCell ref="C191:D191"/>
    <mergeCell ref="A192:B192"/>
    <mergeCell ref="C192:D192"/>
    <mergeCell ref="A193:B193"/>
    <mergeCell ref="C193:D193"/>
    <mergeCell ref="A204:B204"/>
    <mergeCell ref="C204:D204"/>
    <mergeCell ref="A205:B205"/>
    <mergeCell ref="C205:D205"/>
    <mergeCell ref="A206:B206"/>
    <mergeCell ref="C206:D206"/>
    <mergeCell ref="C199:D199"/>
    <mergeCell ref="A183:G183"/>
    <mergeCell ref="A202:B202"/>
    <mergeCell ref="C202:D202"/>
    <mergeCell ref="A203:B203"/>
    <mergeCell ref="C203:D203"/>
    <mergeCell ref="A200:B200"/>
    <mergeCell ref="C200:D200"/>
    <mergeCell ref="A201:B201"/>
    <mergeCell ref="C201:D201"/>
    <mergeCell ref="C189:D189"/>
    <mergeCell ref="A197:B197"/>
    <mergeCell ref="C197:D197"/>
    <mergeCell ref="A198:B198"/>
    <mergeCell ref="C198:D198"/>
    <mergeCell ref="A199:B199"/>
    <mergeCell ref="A194:B194"/>
    <mergeCell ref="C194:D194"/>
    <mergeCell ref="A210:B210"/>
    <mergeCell ref="C210:D210"/>
    <mergeCell ref="A211:B211"/>
    <mergeCell ref="C211:D211"/>
    <mergeCell ref="A212:B212"/>
    <mergeCell ref="C212:D212"/>
    <mergeCell ref="A207:B207"/>
    <mergeCell ref="C207:D207"/>
    <mergeCell ref="A208:B208"/>
    <mergeCell ref="C208:D208"/>
    <mergeCell ref="A209:B209"/>
    <mergeCell ref="C209:D209"/>
    <mergeCell ref="A217:I217"/>
    <mergeCell ref="A219:C219"/>
    <mergeCell ref="F219:I219"/>
    <mergeCell ref="A222:C222"/>
    <mergeCell ref="F222:I222"/>
    <mergeCell ref="A223:C223"/>
    <mergeCell ref="F223:I223"/>
    <mergeCell ref="A213:B213"/>
    <mergeCell ref="C213:D213"/>
    <mergeCell ref="A214:B214"/>
    <mergeCell ref="C214:D214"/>
    <mergeCell ref="A215:B215"/>
    <mergeCell ref="C215:D215"/>
  </mergeCells>
  <pageMargins left="1" right="1" top="1" bottom="1" header="0.5" footer="0.5"/>
  <pageSetup scale="74" orientation="landscape" horizontalDpi="0" verticalDpi="0" r:id="rId1"/>
  <rowBreaks count="5" manualBreakCount="5">
    <brk id="32" max="11" man="1"/>
    <brk id="66" max="16383" man="1"/>
    <brk id="81" max="16383" man="1"/>
    <brk id="123" max="16383" man="1"/>
    <brk id="167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HP-01</cp:lastModifiedBy>
  <cp:lastPrinted>2025-09-22T02:08:33Z</cp:lastPrinted>
  <dcterms:created xsi:type="dcterms:W3CDTF">2025-09-17T03:26:48Z</dcterms:created>
  <dcterms:modified xsi:type="dcterms:W3CDTF">2025-09-26T07:19:44Z</dcterms:modified>
</cp:coreProperties>
</file>